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cbr-my.sharepoint.com/personal/walbertosantos_ufc_br/Documents/Departamento/Pesquisa/"/>
    </mc:Choice>
  </mc:AlternateContent>
  <xr:revisionPtr revIDLastSave="334" documentId="8_{9B041499-9D02-45C3-BAA6-9286D822C6DC}" xr6:coauthVersionLast="47" xr6:coauthVersionMax="47" xr10:uidLastSave="{63C00BCE-26EF-4CDA-8D94-6B00ED9D6B0F}"/>
  <workbookProtection workbookAlgorithmName="SHA-512" workbookHashValue="7Wfh5ufqUyYmb2Wkm8tTmF6M4RP/xzhSlnZ8fu9memfWTmxfg24gbzw6mFn+8umhAULNXDWriuIB4ymzTuP0gg==" workbookSaltValue="9+jFL5Fv8MAVkk30clHt9w==" workbookSpinCount="100000" lockStructure="1"/>
  <bookViews>
    <workbookView xWindow="-120" yWindow="-120" windowWidth="20640" windowHeight="11160" xr2:uid="{D68A3015-DA09-4A77-A099-C1EC7E73E0DE}"/>
  </bookViews>
  <sheets>
    <sheet name="Planilh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4" i="2" l="1"/>
  <c r="O19" i="2"/>
  <c r="O53" i="2"/>
  <c r="O54" i="2"/>
  <c r="I30" i="2"/>
  <c r="I11" i="2"/>
  <c r="I8" i="2"/>
  <c r="Q58" i="2"/>
  <c r="P58" i="2" s="1"/>
  <c r="O47" i="2"/>
  <c r="O36" i="2"/>
  <c r="O32" i="2"/>
  <c r="O30" i="2"/>
  <c r="P51" i="2"/>
  <c r="Q51" i="2" s="1"/>
  <c r="O12" i="2"/>
  <c r="O44" i="2"/>
  <c r="O43" i="2"/>
  <c r="J46" i="2"/>
  <c r="K46" i="2" s="1"/>
  <c r="Q56" i="2"/>
  <c r="I45" i="2"/>
  <c r="I44" i="2"/>
  <c r="O45" i="2"/>
  <c r="K58" i="2"/>
  <c r="J58" i="2" s="1"/>
  <c r="P57" i="2"/>
  <c r="Q57" i="2" s="1"/>
  <c r="P55" i="2"/>
  <c r="Q55" i="2" s="1"/>
  <c r="J57" i="2"/>
  <c r="K57" i="2" s="1"/>
  <c r="J54" i="2"/>
  <c r="K54" i="2" s="1"/>
  <c r="J53" i="2"/>
  <c r="K53" i="2" s="1"/>
  <c r="J52" i="2"/>
  <c r="K52" i="2" s="1"/>
  <c r="J51" i="2"/>
  <c r="K51" i="2" s="1"/>
  <c r="J50" i="2"/>
  <c r="K50" i="2" s="1"/>
  <c r="J49" i="2"/>
  <c r="K49" i="2" s="1"/>
  <c r="J48" i="2"/>
  <c r="K48" i="2" s="1"/>
  <c r="J47" i="2"/>
  <c r="J44" i="2"/>
  <c r="K44" i="2" s="1"/>
  <c r="J45" i="2"/>
  <c r="K45" i="2" s="1"/>
  <c r="J43" i="2"/>
  <c r="K43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8" i="2"/>
  <c r="K28" i="2" s="1"/>
  <c r="J27" i="2"/>
  <c r="K27" i="2" s="1"/>
  <c r="J26" i="2"/>
  <c r="K26" i="2" s="1"/>
  <c r="J25" i="2"/>
  <c r="K25" i="2" s="1"/>
  <c r="J24" i="2"/>
  <c r="K24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6" i="2"/>
  <c r="K6" i="2" s="1"/>
  <c r="J7" i="2"/>
  <c r="K7" i="2" s="1"/>
  <c r="J5" i="2"/>
  <c r="I17" i="2"/>
  <c r="O8" i="2"/>
  <c r="P5" i="2"/>
  <c r="Q5" i="2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P28" i="2"/>
  <c r="Q28" i="2" s="1"/>
  <c r="P29" i="2"/>
  <c r="Q29" i="2" s="1"/>
  <c r="P30" i="2"/>
  <c r="P31" i="2"/>
  <c r="Q31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Q37" i="2" s="1"/>
  <c r="P38" i="2"/>
  <c r="Q38" i="2" s="1"/>
  <c r="P39" i="2"/>
  <c r="Q39" i="2" s="1"/>
  <c r="P40" i="2"/>
  <c r="Q40" i="2" s="1"/>
  <c r="P41" i="2"/>
  <c r="Q41" i="2" s="1"/>
  <c r="P42" i="2"/>
  <c r="Q42" i="2" s="1"/>
  <c r="P43" i="2"/>
  <c r="Q43" i="2" s="1"/>
  <c r="Q44" i="2"/>
  <c r="P45" i="2"/>
  <c r="Q45" i="2" s="1"/>
  <c r="P46" i="2"/>
  <c r="Q46" i="2" s="1"/>
  <c r="P47" i="2"/>
  <c r="Q47" i="2" s="1"/>
  <c r="P48" i="2"/>
  <c r="Q48" i="2" s="1"/>
  <c r="P49" i="2"/>
  <c r="Q49" i="2" s="1"/>
  <c r="P50" i="2"/>
  <c r="Q50" i="2" s="1"/>
  <c r="P52" i="2"/>
  <c r="Q52" i="2" s="1"/>
  <c r="P53" i="2"/>
  <c r="Q53" i="2" s="1"/>
  <c r="P54" i="2"/>
  <c r="Q54" i="2" s="1"/>
  <c r="Q4" i="2"/>
  <c r="I53" i="2"/>
  <c r="I54" i="2"/>
  <c r="O51" i="2"/>
  <c r="I51" i="2"/>
  <c r="O49" i="2"/>
  <c r="O48" i="2"/>
  <c r="O52" i="2"/>
  <c r="O50" i="2"/>
  <c r="O46" i="2"/>
  <c r="O42" i="2"/>
  <c r="I42" i="2"/>
  <c r="O41" i="2"/>
  <c r="O40" i="2"/>
  <c r="O39" i="2"/>
  <c r="O38" i="2"/>
  <c r="O37" i="2"/>
  <c r="O35" i="2"/>
  <c r="O34" i="2"/>
  <c r="O33" i="2"/>
  <c r="O31" i="2"/>
  <c r="O28" i="2"/>
  <c r="O27" i="2"/>
  <c r="O26" i="2"/>
  <c r="O25" i="2"/>
  <c r="O24" i="2"/>
  <c r="O22" i="2"/>
  <c r="O21" i="2"/>
  <c r="O20" i="2"/>
  <c r="O18" i="2"/>
  <c r="O17" i="2"/>
  <c r="O16" i="2"/>
  <c r="O15" i="2"/>
  <c r="O14" i="2"/>
  <c r="O13" i="2"/>
  <c r="O11" i="2"/>
  <c r="O10" i="2"/>
  <c r="O9" i="2"/>
  <c r="O7" i="2"/>
  <c r="O5" i="2"/>
  <c r="I48" i="2"/>
  <c r="I52" i="2"/>
  <c r="I50" i="2"/>
  <c r="I49" i="2"/>
  <c r="I47" i="2"/>
  <c r="I46" i="2"/>
  <c r="I43" i="2"/>
  <c r="I41" i="2"/>
  <c r="I40" i="2"/>
  <c r="I39" i="2"/>
  <c r="I38" i="2"/>
  <c r="I37" i="2"/>
  <c r="I36" i="2"/>
  <c r="I35" i="2"/>
  <c r="I33" i="2"/>
  <c r="I20" i="2"/>
  <c r="I34" i="2"/>
  <c r="I32" i="2"/>
  <c r="I31" i="2"/>
  <c r="I28" i="2"/>
  <c r="I27" i="2"/>
  <c r="I26" i="2"/>
  <c r="I25" i="2"/>
  <c r="I24" i="2"/>
  <c r="I22" i="2"/>
  <c r="I21" i="2"/>
  <c r="I19" i="2"/>
  <c r="I18" i="2"/>
  <c r="I16" i="2"/>
  <c r="I15" i="2"/>
  <c r="I14" i="2"/>
  <c r="I13" i="2"/>
  <c r="I12" i="2"/>
  <c r="I10" i="2"/>
  <c r="I9" i="2"/>
  <c r="I7" i="2"/>
  <c r="I6" i="2"/>
  <c r="I5" i="2"/>
  <c r="K47" i="2"/>
  <c r="P61" i="2" l="1"/>
  <c r="J61" i="2"/>
  <c r="K61" i="2" s="1"/>
  <c r="K5" i="2"/>
  <c r="Q30" i="2"/>
  <c r="Q61" i="2" s="1"/>
</calcChain>
</file>

<file path=xl/sharedStrings.xml><?xml version="1.0" encoding="utf-8"?>
<sst xmlns="http://schemas.openxmlformats.org/spreadsheetml/2006/main" count="161" uniqueCount="122">
  <si>
    <t>Semestre</t>
  </si>
  <si>
    <t xml:space="preserve">Código </t>
  </si>
  <si>
    <t>CH</t>
  </si>
  <si>
    <t>Sim = 1; Não = 2</t>
  </si>
  <si>
    <t>CR</t>
  </si>
  <si>
    <t>-</t>
  </si>
  <si>
    <t>Introdução à Extensão Universitária</t>
  </si>
  <si>
    <t>HD0957</t>
  </si>
  <si>
    <t xml:space="preserve">Introdução à Sociologia </t>
  </si>
  <si>
    <t>HF0154</t>
  </si>
  <si>
    <t xml:space="preserve">Seminário de Introdução a Universidade e ao Curso </t>
  </si>
  <si>
    <t>HF0155</t>
  </si>
  <si>
    <t xml:space="preserve">Introdução à Psicologia </t>
  </si>
  <si>
    <t>HF0156</t>
  </si>
  <si>
    <t xml:space="preserve">Metodologia do Trabalho Acadêmico </t>
  </si>
  <si>
    <t>ICA1660</t>
  </si>
  <si>
    <t xml:space="preserve">Introdução a Filosofia </t>
  </si>
  <si>
    <t>SF0687</t>
  </si>
  <si>
    <t xml:space="preserve">Fundamentos de Anatomia Para a Psicologia </t>
  </si>
  <si>
    <t>HF0157</t>
  </si>
  <si>
    <t xml:space="preserve">Fundamentos Metodológicos das Ciências Humanas </t>
  </si>
  <si>
    <t>HF0158</t>
  </si>
  <si>
    <t xml:space="preserve">Teorias e Práticas em Psicologia Social I </t>
  </si>
  <si>
    <t>HF0160</t>
  </si>
  <si>
    <t xml:space="preserve">Psicologia do Desenvolvimento I </t>
  </si>
  <si>
    <t>HF0162</t>
  </si>
  <si>
    <t xml:space="preserve">Teoria da Subjetividade IV </t>
  </si>
  <si>
    <t>HF0166</t>
  </si>
  <si>
    <t xml:space="preserve">Teorias da Subjetividade II  - Psic e Psic Analítica </t>
  </si>
  <si>
    <t>HF0249</t>
  </si>
  <si>
    <t xml:space="preserve">Bases Neurofisiológicas do Comportamento Humano </t>
  </si>
  <si>
    <t>HF0161</t>
  </si>
  <si>
    <t xml:space="preserve">Teoria da Subjetividade I  - Fenomenologia Existencial e Humanismo </t>
  </si>
  <si>
    <t>HF0163</t>
  </si>
  <si>
    <t xml:space="preserve">Métodos e Técnicas de Pesquisa Quantitativa </t>
  </si>
  <si>
    <t>HF0164</t>
  </si>
  <si>
    <t xml:space="preserve">Teorias e Práticas em Psicologia Social II </t>
  </si>
  <si>
    <t>HF0165</t>
  </si>
  <si>
    <t xml:space="preserve">Teorias da Subjetividade III  - Comportamentalismo </t>
  </si>
  <si>
    <t>HF0167</t>
  </si>
  <si>
    <t xml:space="preserve">Psicologia do Desenvolvimento II </t>
  </si>
  <si>
    <t>HF0174</t>
  </si>
  <si>
    <t xml:space="preserve">Ética e Psicologia </t>
  </si>
  <si>
    <t>Introdução à Neuropsicologia</t>
  </si>
  <si>
    <t>HF0168</t>
  </si>
  <si>
    <t xml:space="preserve">Epistemologia e História das Psicologias IV  - Piaget e Vygotski </t>
  </si>
  <si>
    <t>HF0170</t>
  </si>
  <si>
    <t xml:space="preserve">Métodos e Técnicas de Pesquisa Qualitativa em Psicologia </t>
  </si>
  <si>
    <t>HF0171</t>
  </si>
  <si>
    <t xml:space="preserve">Psicologia Comunitária </t>
  </si>
  <si>
    <t>HF0178</t>
  </si>
  <si>
    <t xml:space="preserve">Psicologia e Saúde Coletiva I </t>
  </si>
  <si>
    <t>HF0180</t>
  </si>
  <si>
    <t xml:space="preserve">Análise Experimental do Comportamento </t>
  </si>
  <si>
    <t>Processos Grupais e Instituições</t>
  </si>
  <si>
    <t>HF0241</t>
  </si>
  <si>
    <t xml:space="preserve">Prática Integrativa em Psicologia I </t>
  </si>
  <si>
    <t>HF0169</t>
  </si>
  <si>
    <t xml:space="preserve">Epistemologia e História das Psicologias III  - Comportamentalismo e Funcionalismo </t>
  </si>
  <si>
    <t>HF0173</t>
  </si>
  <si>
    <t xml:space="preserve">Psicometria </t>
  </si>
  <si>
    <t>HF0175</t>
  </si>
  <si>
    <t>Epistemologia e História das Psicologias II  - Psicanálise e Psicologia Analítica</t>
  </si>
  <si>
    <t>HF0176</t>
  </si>
  <si>
    <t xml:space="preserve">Fundamentos de Psicopatologia </t>
  </si>
  <si>
    <t>HF0224</t>
  </si>
  <si>
    <t xml:space="preserve">Psicologia da Saúde </t>
  </si>
  <si>
    <t>HF0242</t>
  </si>
  <si>
    <t xml:space="preserve">Prática Integrativa II </t>
  </si>
  <si>
    <t>HF0181</t>
  </si>
  <si>
    <t>Epistemologia e História das Psicologias I - Fenomenologia Existencialismo e Humanismo</t>
  </si>
  <si>
    <t>HF0182</t>
  </si>
  <si>
    <t xml:space="preserve">Psicologia Social do Trabalho e das Organizações I </t>
  </si>
  <si>
    <t>HF0186</t>
  </si>
  <si>
    <t xml:space="preserve">Psicologia Escolar/Educacional I </t>
  </si>
  <si>
    <t>HF0187</t>
  </si>
  <si>
    <t xml:space="preserve">Métodos Clínicos de Avaliação Cognitiva </t>
  </si>
  <si>
    <t>HF0188</t>
  </si>
  <si>
    <t xml:space="preserve">Psicologia Aplicada aos Portadores de Necessidades Especiais </t>
  </si>
  <si>
    <t>HF0190</t>
  </si>
  <si>
    <t xml:space="preserve">Pesquisa em Psicologia </t>
  </si>
  <si>
    <t>HF0196</t>
  </si>
  <si>
    <t xml:space="preserve">Psicopatologia Infanto Juvenil </t>
  </si>
  <si>
    <t>HF0183</t>
  </si>
  <si>
    <t>Psicologia e Saúde Coletiva II</t>
  </si>
  <si>
    <t>HF0185</t>
  </si>
  <si>
    <t>Teorias e Práticas em Psicologia Social III</t>
  </si>
  <si>
    <t>HF0189</t>
  </si>
  <si>
    <t xml:space="preserve">Psicologia Social do Trabalho e das Organizações II </t>
  </si>
  <si>
    <t>HF0192</t>
  </si>
  <si>
    <t xml:space="preserve">Métodos Projetivos de Avaliação </t>
  </si>
  <si>
    <t>HF0225</t>
  </si>
  <si>
    <t xml:space="preserve">Psicopatologia </t>
  </si>
  <si>
    <t>HF0105</t>
  </si>
  <si>
    <t xml:space="preserve">Psicodiagnóstico </t>
  </si>
  <si>
    <t>HF0191</t>
  </si>
  <si>
    <t>Psicologia Escolar/Educacional II</t>
  </si>
  <si>
    <t>HF0197 / HF0198 / HF0199</t>
  </si>
  <si>
    <t>TTP I: Fenomenologia Existencial e Humanismo / TTP III: Comportamental / TTP II: Psicanálise</t>
  </si>
  <si>
    <t>HF0200</t>
  </si>
  <si>
    <t>Psicologia Social do Trabalho e das Organizações III</t>
  </si>
  <si>
    <t>HF0226 / HF0227</t>
  </si>
  <si>
    <t xml:space="preserve">Estágio I: Processos Clínicos e Atenção à Saúde / Estágio I: Processos Psicossociais e Construção da Realidade </t>
  </si>
  <si>
    <t>HF0228 / HF0229</t>
  </si>
  <si>
    <t>Estágio II: Processos Clínicos e Atenção à Saúde / Estágio II: Processos Psicossociais e Construção da Realidade</t>
  </si>
  <si>
    <t>Trabalho de Conclusão de Curso</t>
  </si>
  <si>
    <t>Unidade Curricular Especial de Extensão</t>
  </si>
  <si>
    <t>PSIC0001</t>
  </si>
  <si>
    <t>Atividades Complementares</t>
  </si>
  <si>
    <t>Disciplinas Optativas</t>
  </si>
  <si>
    <t>Código</t>
  </si>
  <si>
    <t xml:space="preserve"> Nome da Disciplina </t>
  </si>
  <si>
    <t>Legenda:</t>
  </si>
  <si>
    <t>Disciplinas obrigatórias da ênfase Processos Psicossociais e Construção da Realidade</t>
  </si>
  <si>
    <t>Disciplinas obrigatórias da ênfase Processos Clínicos e Atenção à Saúde</t>
  </si>
  <si>
    <r>
      <rPr>
        <sz val="12"/>
        <rFont val="Arial"/>
        <family val="2"/>
      </rPr>
      <t>Disciplinas obrigatórias no novo PPC (2024) que não constam no PPC de 2006</t>
    </r>
    <r>
      <rPr>
        <b/>
        <sz val="12"/>
        <rFont val="Arial"/>
        <family val="2"/>
      </rPr>
      <t>. Atenção!</t>
    </r>
    <r>
      <rPr>
        <sz val="12"/>
        <rFont val="Arial"/>
        <family val="2"/>
      </rPr>
      <t xml:space="preserve"> ao migrar para o novo PPC, essas disciplinas terão que ser  cursadas. </t>
    </r>
  </si>
  <si>
    <t>Disciplinas que deverão ser cursadas se permanecer no PPC 2006</t>
  </si>
  <si>
    <t>Disciplinas que deverão ser cursadas se permanecer no PPC 2024</t>
  </si>
  <si>
    <t>Créditos / Carga Horária Pendente para Conclusão do Curso pelo PPC 2006</t>
  </si>
  <si>
    <t>Créditos / Carga Horária Pendente para Conclusão do Curso pelo PPC 2024</t>
  </si>
  <si>
    <t>Você já cursou?</t>
  </si>
  <si>
    <r>
      <rPr>
        <b/>
        <sz val="12"/>
        <rFont val="Arial"/>
        <family val="2"/>
      </rPr>
      <t>Disciplinas Optativas</t>
    </r>
    <r>
      <rPr>
        <sz val="12"/>
        <rFont val="Arial"/>
        <family val="2"/>
      </rPr>
      <t xml:space="preserve"> - Insira no espaço ao lado o total de horas cursadas em disciplinas optativas</t>
    </r>
    <r>
      <rPr>
        <sz val="12"/>
        <color rgb="FFFF0000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(use somente os números)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</si>
</sst>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5" borderId="0" xfId="0" applyFont="1" applyFill="1" applyAlignment="1">
      <alignment vertical="center" wrapText="1"/>
    </xf>
    <xf numFmtId="0" fontId="1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/>
    </xf>
    <xf numFmtId="0" fontId="4" fillId="6" borderId="0" xfId="0" applyFont="1" applyFill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 wrapText="1"/>
    </xf>
    <xf numFmtId="1" fontId="1" fillId="7" borderId="0" xfId="0" applyNumberFormat="1" applyFont="1" applyFill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6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6" borderId="13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left" vertical="center" wrapText="1"/>
    </xf>
    <xf numFmtId="0" fontId="4" fillId="9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left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16" fontId="1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top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C91766E5-BC76-4531-A2B2-6CE5CB67DE6E}"/>
  </tableStyles>
  <colors>
    <mruColors>
      <color rgb="FFFFFF66"/>
      <color rgb="FF66FFFF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6719-B1D1-4891-A4B0-F917C3F3D17B}">
  <dimension ref="A1:BV457"/>
  <sheetViews>
    <sheetView tabSelected="1" topLeftCell="C46" zoomScale="55" zoomScaleNormal="55" workbookViewId="0">
      <selection activeCell="L66" sqref="L66"/>
    </sheetView>
  </sheetViews>
  <sheetFormatPr defaultColWidth="27" defaultRowHeight="15" x14ac:dyDescent="0.25"/>
  <cols>
    <col min="1" max="1" width="36.140625" style="3" hidden="1" customWidth="1"/>
    <col min="2" max="2" width="22.85546875" style="3" hidden="1" customWidth="1"/>
    <col min="3" max="3" width="1.5703125" style="3" customWidth="1"/>
    <col min="4" max="4" width="14" style="3" customWidth="1"/>
    <col min="5" max="5" width="58" style="3" customWidth="1"/>
    <col min="6" max="6" width="27.28515625" style="3" customWidth="1"/>
    <col min="7" max="7" width="1" style="3" customWidth="1"/>
    <col min="8" max="8" width="15.140625" style="3" customWidth="1"/>
    <col min="9" max="9" width="68.7109375" style="10" customWidth="1"/>
    <col min="10" max="10" width="7.140625" style="3" customWidth="1"/>
    <col min="11" max="11" width="9.7109375" style="3" customWidth="1"/>
    <col min="12" max="12" width="1" style="3" customWidth="1"/>
    <col min="13" max="13" width="15.140625" style="3" customWidth="1"/>
    <col min="14" max="14" width="9.28515625" style="3" hidden="1" customWidth="1"/>
    <col min="15" max="15" width="72.28515625" style="10" customWidth="1"/>
    <col min="16" max="16" width="7" style="3" customWidth="1"/>
    <col min="17" max="17" width="10.42578125" style="3" customWidth="1"/>
    <col min="18" max="18" width="1" style="3" customWidth="1"/>
    <col min="19" max="74" width="27" style="55"/>
    <col min="75" max="16384" width="27" style="3"/>
  </cols>
  <sheetData>
    <row r="1" spans="1:74" ht="8.25" customHeight="1" thickBot="1" x14ac:dyDescent="0.3">
      <c r="C1" s="28"/>
      <c r="D1" s="28"/>
      <c r="E1" s="28"/>
      <c r="F1" s="28"/>
      <c r="G1" s="28"/>
      <c r="H1" s="28"/>
      <c r="I1" s="29"/>
      <c r="J1" s="28"/>
      <c r="K1" s="28"/>
      <c r="L1" s="28"/>
      <c r="M1" s="28"/>
      <c r="N1" s="28"/>
      <c r="O1" s="29"/>
      <c r="P1" s="28"/>
      <c r="Q1" s="28"/>
      <c r="R1" s="28"/>
    </row>
    <row r="2" spans="1:74" ht="16.5" thickBot="1" x14ac:dyDescent="0.3">
      <c r="A2" s="35" t="s">
        <v>0</v>
      </c>
      <c r="B2" s="7"/>
      <c r="C2" s="30"/>
      <c r="D2" s="75" t="s">
        <v>110</v>
      </c>
      <c r="E2" s="76" t="s">
        <v>111</v>
      </c>
      <c r="F2" s="77" t="s">
        <v>120</v>
      </c>
      <c r="G2" s="31"/>
      <c r="H2" s="75" t="s">
        <v>0</v>
      </c>
      <c r="I2" s="76" t="s">
        <v>116</v>
      </c>
      <c r="J2" s="76" t="s">
        <v>4</v>
      </c>
      <c r="K2" s="81" t="s">
        <v>2</v>
      </c>
      <c r="L2" s="31"/>
      <c r="M2" s="75" t="s">
        <v>0</v>
      </c>
      <c r="N2" s="83"/>
      <c r="O2" s="76" t="s">
        <v>117</v>
      </c>
      <c r="P2" s="76" t="s">
        <v>4</v>
      </c>
      <c r="Q2" s="81" t="s">
        <v>2</v>
      </c>
      <c r="R2" s="28"/>
    </row>
    <row r="3" spans="1:74" s="4" customFormat="1" ht="16.5" thickBot="1" x14ac:dyDescent="0.3">
      <c r="A3" s="35"/>
      <c r="B3" s="7"/>
      <c r="C3" s="30"/>
      <c r="D3" s="78"/>
      <c r="E3" s="79"/>
      <c r="F3" s="80" t="s">
        <v>3</v>
      </c>
      <c r="G3" s="31"/>
      <c r="H3" s="78"/>
      <c r="I3" s="79"/>
      <c r="J3" s="79"/>
      <c r="K3" s="82"/>
      <c r="L3" s="31"/>
      <c r="M3" s="78"/>
      <c r="N3" s="84" t="s">
        <v>1</v>
      </c>
      <c r="O3" s="79"/>
      <c r="P3" s="79"/>
      <c r="Q3" s="82"/>
      <c r="R3" s="31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</row>
    <row r="4" spans="1:74" ht="18" customHeight="1" x14ac:dyDescent="0.25">
      <c r="A4" s="3" t="s">
        <v>5</v>
      </c>
      <c r="B4" s="3" t="s">
        <v>5</v>
      </c>
      <c r="C4" s="28"/>
      <c r="D4" s="18" t="s">
        <v>5</v>
      </c>
      <c r="E4" s="15" t="s">
        <v>5</v>
      </c>
      <c r="F4" s="19" t="s">
        <v>5</v>
      </c>
      <c r="G4" s="32"/>
      <c r="H4" s="18" t="s">
        <v>5</v>
      </c>
      <c r="I4" s="14" t="s">
        <v>5</v>
      </c>
      <c r="J4" s="14" t="s">
        <v>5</v>
      </c>
      <c r="K4" s="20" t="s">
        <v>5</v>
      </c>
      <c r="L4" s="28"/>
      <c r="M4" s="18">
        <v>1</v>
      </c>
      <c r="N4" s="14"/>
      <c r="O4" s="16" t="s">
        <v>6</v>
      </c>
      <c r="P4" s="14">
        <v>4</v>
      </c>
      <c r="Q4" s="20">
        <f>P4*16</f>
        <v>64</v>
      </c>
      <c r="R4" s="28"/>
    </row>
    <row r="5" spans="1:74" ht="18" customHeight="1" x14ac:dyDescent="0.25">
      <c r="A5" s="3">
        <v>1</v>
      </c>
      <c r="B5" s="3">
        <v>64</v>
      </c>
      <c r="C5" s="28"/>
      <c r="D5" s="52" t="s">
        <v>7</v>
      </c>
      <c r="E5" s="53" t="s">
        <v>8</v>
      </c>
      <c r="F5" s="54">
        <v>1</v>
      </c>
      <c r="G5" s="28"/>
      <c r="H5" s="52">
        <v>1</v>
      </c>
      <c r="I5" s="56" t="str">
        <f>IF(F5=1,"-----", "Introdução à Sociologia")</f>
        <v>-----</v>
      </c>
      <c r="J5" s="55">
        <f>IF(F5=1,0,4)</f>
        <v>0</v>
      </c>
      <c r="K5" s="54">
        <f t="shared" ref="K5:K61" si="0">J5*16</f>
        <v>0</v>
      </c>
      <c r="L5" s="28"/>
      <c r="M5" s="52">
        <v>1</v>
      </c>
      <c r="N5" s="55"/>
      <c r="O5" s="56" t="str">
        <f>IF(F5=1,"-----", "Introdução à Sociologia")</f>
        <v>-----</v>
      </c>
      <c r="P5" s="57">
        <f>IF(F5=1,0,4)</f>
        <v>0</v>
      </c>
      <c r="Q5" s="54">
        <f>P5*16</f>
        <v>0</v>
      </c>
      <c r="R5" s="28"/>
    </row>
    <row r="6" spans="1:74" ht="18" customHeight="1" x14ac:dyDescent="0.25">
      <c r="A6" s="3">
        <v>1</v>
      </c>
      <c r="B6" s="3">
        <v>16</v>
      </c>
      <c r="C6" s="28"/>
      <c r="D6" s="46" t="s">
        <v>9</v>
      </c>
      <c r="E6" s="47" t="s">
        <v>10</v>
      </c>
      <c r="F6" s="48">
        <v>1</v>
      </c>
      <c r="G6" s="28"/>
      <c r="H6" s="46">
        <v>1</v>
      </c>
      <c r="I6" s="50" t="str">
        <f>IF(F6=1,"-----", "Seminário de Introdução a Universidade e ao Curso")</f>
        <v>-----</v>
      </c>
      <c r="J6" s="49">
        <f>IF(F6=1,0,1)</f>
        <v>0</v>
      </c>
      <c r="K6" s="48">
        <f t="shared" si="0"/>
        <v>0</v>
      </c>
      <c r="L6" s="28"/>
      <c r="M6" s="46" t="s">
        <v>5</v>
      </c>
      <c r="N6" s="49"/>
      <c r="O6" s="50" t="s">
        <v>5</v>
      </c>
      <c r="P6" s="51" t="s">
        <v>5</v>
      </c>
      <c r="Q6" s="48" t="s">
        <v>5</v>
      </c>
      <c r="R6" s="28"/>
    </row>
    <row r="7" spans="1:74" ht="18" customHeight="1" x14ac:dyDescent="0.25">
      <c r="A7" s="3">
        <v>1</v>
      </c>
      <c r="B7" s="3">
        <v>64</v>
      </c>
      <c r="C7" s="28"/>
      <c r="D7" s="52" t="s">
        <v>11</v>
      </c>
      <c r="E7" s="53" t="s">
        <v>12</v>
      </c>
      <c r="F7" s="54">
        <v>1</v>
      </c>
      <c r="G7" s="28"/>
      <c r="H7" s="52">
        <v>1</v>
      </c>
      <c r="I7" s="56" t="str">
        <f>IF(F7=1,"-----", "Introdução à Psicologia")</f>
        <v>-----</v>
      </c>
      <c r="J7" s="55">
        <f>IF(F7=1,0,4)</f>
        <v>0</v>
      </c>
      <c r="K7" s="54">
        <f t="shared" si="0"/>
        <v>0</v>
      </c>
      <c r="L7" s="28"/>
      <c r="M7" s="52">
        <v>1</v>
      </c>
      <c r="N7" s="55"/>
      <c r="O7" s="56" t="str">
        <f>IF(F7=1,"-----", "História da Psicologia")</f>
        <v>-----</v>
      </c>
      <c r="P7" s="57">
        <f>IF(F7=1,0,4)</f>
        <v>0</v>
      </c>
      <c r="Q7" s="54">
        <f t="shared" ref="Q7:Q57" si="1">P7*16</f>
        <v>0</v>
      </c>
      <c r="R7" s="28"/>
    </row>
    <row r="8" spans="1:74" ht="18" customHeight="1" x14ac:dyDescent="0.25">
      <c r="A8" s="3">
        <v>1</v>
      </c>
      <c r="B8" s="3">
        <v>32</v>
      </c>
      <c r="C8" s="28"/>
      <c r="D8" s="46" t="s">
        <v>13</v>
      </c>
      <c r="E8" s="47" t="s">
        <v>14</v>
      </c>
      <c r="F8" s="48">
        <v>1</v>
      </c>
      <c r="G8" s="28"/>
      <c r="H8" s="46">
        <v>1</v>
      </c>
      <c r="I8" s="50" t="str">
        <f>IF(F8=1,"-----", "Metodologia do Trabalho Acadêmico")</f>
        <v>-----</v>
      </c>
      <c r="J8" s="49">
        <f>IF(F8=1,0,2)</f>
        <v>0</v>
      </c>
      <c r="K8" s="48">
        <f t="shared" si="0"/>
        <v>0</v>
      </c>
      <c r="L8" s="28"/>
      <c r="M8" s="46">
        <v>1</v>
      </c>
      <c r="N8" s="49"/>
      <c r="O8" s="50" t="str">
        <f>IF(F8=1,"-----", "Metodologia do Trabalho Acadêmico")</f>
        <v>-----</v>
      </c>
      <c r="P8" s="51">
        <f>IF(F8=1,0,2)</f>
        <v>0</v>
      </c>
      <c r="Q8" s="48">
        <f t="shared" si="1"/>
        <v>0</v>
      </c>
      <c r="R8" s="28"/>
    </row>
    <row r="9" spans="1:74" ht="18" customHeight="1" x14ac:dyDescent="0.25">
      <c r="A9" s="3">
        <v>1</v>
      </c>
      <c r="B9" s="3">
        <v>64</v>
      </c>
      <c r="C9" s="28"/>
      <c r="D9" s="52" t="s">
        <v>15</v>
      </c>
      <c r="E9" s="53" t="s">
        <v>16</v>
      </c>
      <c r="F9" s="54">
        <v>1</v>
      </c>
      <c r="G9" s="28"/>
      <c r="H9" s="52">
        <v>1</v>
      </c>
      <c r="I9" s="56" t="str">
        <f>IF(F9=1,"-----", "Introdução a Filosofia")</f>
        <v>-----</v>
      </c>
      <c r="J9" s="55">
        <f>IF(F9=1,0,4)</f>
        <v>0</v>
      </c>
      <c r="K9" s="54">
        <f t="shared" si="0"/>
        <v>0</v>
      </c>
      <c r="L9" s="28"/>
      <c r="M9" s="52">
        <v>1</v>
      </c>
      <c r="N9" s="55"/>
      <c r="O9" s="56" t="str">
        <f>IF(F9=1,"-----", "Introdução a Filosofia")</f>
        <v>-----</v>
      </c>
      <c r="P9" s="57">
        <f>IF(F9=1,0,4)</f>
        <v>0</v>
      </c>
      <c r="Q9" s="54">
        <f t="shared" si="1"/>
        <v>0</v>
      </c>
      <c r="R9" s="28"/>
    </row>
    <row r="10" spans="1:74" ht="18" customHeight="1" x14ac:dyDescent="0.25">
      <c r="A10" s="3">
        <v>1</v>
      </c>
      <c r="B10" s="3">
        <v>64</v>
      </c>
      <c r="C10" s="28"/>
      <c r="D10" s="46" t="s">
        <v>17</v>
      </c>
      <c r="E10" s="47" t="s">
        <v>18</v>
      </c>
      <c r="F10" s="48">
        <v>1</v>
      </c>
      <c r="G10" s="28"/>
      <c r="H10" s="46">
        <v>1</v>
      </c>
      <c r="I10" s="50" t="str">
        <f>IF(F10=1,"-----", "Fundamentos de Anatomia Para a Psicologia")</f>
        <v>-----</v>
      </c>
      <c r="J10" s="49">
        <f>IF(F10=1,0,4)</f>
        <v>0</v>
      </c>
      <c r="K10" s="48">
        <f t="shared" si="0"/>
        <v>0</v>
      </c>
      <c r="L10" s="28"/>
      <c r="M10" s="46">
        <v>1</v>
      </c>
      <c r="N10" s="49"/>
      <c r="O10" s="50" t="str">
        <f>IF(F10=1,"-----", "Anatomia Humana Aplicada à Psicologia")</f>
        <v>-----</v>
      </c>
      <c r="P10" s="51">
        <f>IF(F10=1,0,2)</f>
        <v>0</v>
      </c>
      <c r="Q10" s="48">
        <f t="shared" si="1"/>
        <v>0</v>
      </c>
      <c r="R10" s="28"/>
    </row>
    <row r="11" spans="1:74" ht="36" customHeight="1" x14ac:dyDescent="0.25">
      <c r="A11" s="3">
        <v>2</v>
      </c>
      <c r="B11" s="3">
        <v>48</v>
      </c>
      <c r="C11" s="28"/>
      <c r="D11" s="52" t="s">
        <v>19</v>
      </c>
      <c r="E11" s="53" t="s">
        <v>20</v>
      </c>
      <c r="F11" s="54">
        <v>1</v>
      </c>
      <c r="G11" s="28"/>
      <c r="H11" s="52">
        <v>2</v>
      </c>
      <c r="I11" s="56" t="str">
        <f>IF(F11=1,"-----", "Fundamentos Metodológicos das Ciências Humanas")</f>
        <v>-----</v>
      </c>
      <c r="J11" s="55">
        <f>IF(F11=1,0,3)</f>
        <v>0</v>
      </c>
      <c r="K11" s="54">
        <f t="shared" si="0"/>
        <v>0</v>
      </c>
      <c r="L11" s="28"/>
      <c r="M11" s="52">
        <v>3</v>
      </c>
      <c r="N11" s="55"/>
      <c r="O11" s="56" t="str">
        <f>IF(F11=1,"-----", "Epistemologia e Produção de Conhecimento nas Ciências Humanas")</f>
        <v>-----</v>
      </c>
      <c r="P11" s="57">
        <f>IF(F11=1,0,3)</f>
        <v>0</v>
      </c>
      <c r="Q11" s="54">
        <f t="shared" si="1"/>
        <v>0</v>
      </c>
      <c r="R11" s="28"/>
    </row>
    <row r="12" spans="1:74" ht="18" customHeight="1" x14ac:dyDescent="0.25">
      <c r="A12" s="3">
        <v>2</v>
      </c>
      <c r="B12" s="3">
        <v>48</v>
      </c>
      <c r="C12" s="28"/>
      <c r="D12" s="46" t="s">
        <v>21</v>
      </c>
      <c r="E12" s="47" t="s">
        <v>22</v>
      </c>
      <c r="F12" s="48">
        <v>1</v>
      </c>
      <c r="G12" s="28"/>
      <c r="H12" s="46">
        <v>2</v>
      </c>
      <c r="I12" s="50" t="str">
        <f>IF(F12=1,"-----", "Teorias e Práticas em Psicologia Social I")</f>
        <v>-----</v>
      </c>
      <c r="J12" s="49">
        <f>IF(F12=1,0,3)</f>
        <v>0</v>
      </c>
      <c r="K12" s="48">
        <f t="shared" si="0"/>
        <v>0</v>
      </c>
      <c r="L12" s="28"/>
      <c r="M12" s="46">
        <v>2</v>
      </c>
      <c r="N12" s="49"/>
      <c r="O12" s="50" t="str">
        <f>IF(F12=1,"-----", "Teorias e Práticas em Psicologia Social I")</f>
        <v>-----</v>
      </c>
      <c r="P12" s="51">
        <f>IF(F12=1,0,3)</f>
        <v>0</v>
      </c>
      <c r="Q12" s="48">
        <f t="shared" si="1"/>
        <v>0</v>
      </c>
      <c r="R12" s="28"/>
    </row>
    <row r="13" spans="1:74" ht="18" customHeight="1" x14ac:dyDescent="0.25">
      <c r="A13" s="3">
        <v>2</v>
      </c>
      <c r="B13" s="3">
        <v>96</v>
      </c>
      <c r="C13" s="28"/>
      <c r="D13" s="52" t="s">
        <v>23</v>
      </c>
      <c r="E13" s="53" t="s">
        <v>24</v>
      </c>
      <c r="F13" s="54">
        <v>1</v>
      </c>
      <c r="G13" s="28"/>
      <c r="H13" s="52">
        <v>2</v>
      </c>
      <c r="I13" s="56" t="str">
        <f>IF(F13=1,"-----", "Psicologia do Desenvolvimento I")</f>
        <v>-----</v>
      </c>
      <c r="J13" s="55">
        <f>IF(F13=1,0,6)</f>
        <v>0</v>
      </c>
      <c r="K13" s="54">
        <f t="shared" si="0"/>
        <v>0</v>
      </c>
      <c r="L13" s="28"/>
      <c r="M13" s="52">
        <v>2</v>
      </c>
      <c r="N13" s="55"/>
      <c r="O13" s="56" t="str">
        <f>IF(F13=1,"-----", "Psicologia do Desenvolvimento I")</f>
        <v>-----</v>
      </c>
      <c r="P13" s="57">
        <f>IF(F13=1,0,4)</f>
        <v>0</v>
      </c>
      <c r="Q13" s="54">
        <f t="shared" si="1"/>
        <v>0</v>
      </c>
      <c r="R13" s="28"/>
    </row>
    <row r="14" spans="1:74" ht="18" customHeight="1" x14ac:dyDescent="0.25">
      <c r="A14" s="3">
        <v>2</v>
      </c>
      <c r="B14" s="3">
        <v>48</v>
      </c>
      <c r="C14" s="28"/>
      <c r="D14" s="46" t="s">
        <v>25</v>
      </c>
      <c r="E14" s="47" t="s">
        <v>26</v>
      </c>
      <c r="F14" s="48">
        <v>1</v>
      </c>
      <c r="G14" s="28"/>
      <c r="H14" s="46">
        <v>2</v>
      </c>
      <c r="I14" s="50" t="str">
        <f>IF(F14=1,"-----", "Teoria da Subjetividade IV")</f>
        <v>-----</v>
      </c>
      <c r="J14" s="49">
        <f>IF(F14=1,0,3)</f>
        <v>0</v>
      </c>
      <c r="K14" s="48">
        <f t="shared" si="0"/>
        <v>0</v>
      </c>
      <c r="L14" s="28"/>
      <c r="M14" s="46">
        <v>2</v>
      </c>
      <c r="N14" s="49"/>
      <c r="O14" s="50" t="str">
        <f>IF(F14=1,"-----", "Teoria da Subjetividade IV (Piaget e Vygotsky)")</f>
        <v>-----</v>
      </c>
      <c r="P14" s="51">
        <f>IF(F14=1,0,3)</f>
        <v>0</v>
      </c>
      <c r="Q14" s="48">
        <f t="shared" si="1"/>
        <v>0</v>
      </c>
      <c r="R14" s="28"/>
    </row>
    <row r="15" spans="1:74" ht="18" customHeight="1" x14ac:dyDescent="0.25">
      <c r="A15" s="3">
        <v>2</v>
      </c>
      <c r="B15" s="3">
        <v>48</v>
      </c>
      <c r="C15" s="28"/>
      <c r="D15" s="52" t="s">
        <v>27</v>
      </c>
      <c r="E15" s="53" t="s">
        <v>28</v>
      </c>
      <c r="F15" s="54">
        <v>1</v>
      </c>
      <c r="G15" s="28"/>
      <c r="H15" s="52">
        <v>2</v>
      </c>
      <c r="I15" s="56" t="str">
        <f>IF(F15=1,"-----", "Teorias da Subjetividade II – Psicanálise e Psicologia Analítica")</f>
        <v>-----</v>
      </c>
      <c r="J15" s="55">
        <f>IF(F15=1,0,3)</f>
        <v>0</v>
      </c>
      <c r="K15" s="54">
        <f t="shared" si="0"/>
        <v>0</v>
      </c>
      <c r="L15" s="28"/>
      <c r="M15" s="52">
        <v>2</v>
      </c>
      <c r="N15" s="55"/>
      <c r="O15" s="56" t="str">
        <f>IF(F15=1,"-----", "Teorias da Subjetividades II (Psicanálise e Psicologia Analítica)")</f>
        <v>-----</v>
      </c>
      <c r="P15" s="57">
        <f>IF(F15=1,0,3)</f>
        <v>0</v>
      </c>
      <c r="Q15" s="54">
        <f t="shared" si="1"/>
        <v>0</v>
      </c>
      <c r="R15" s="28"/>
    </row>
    <row r="16" spans="1:74" ht="36" customHeight="1" x14ac:dyDescent="0.25">
      <c r="A16" s="3">
        <v>2</v>
      </c>
      <c r="B16" s="3">
        <v>128</v>
      </c>
      <c r="C16" s="28"/>
      <c r="D16" s="46" t="s">
        <v>29</v>
      </c>
      <c r="E16" s="47" t="s">
        <v>30</v>
      </c>
      <c r="F16" s="48">
        <v>1</v>
      </c>
      <c r="G16" s="28"/>
      <c r="H16" s="46">
        <v>2</v>
      </c>
      <c r="I16" s="50" t="str">
        <f>IF(F16=1,"-----", "Bases Neurofisiológicas do Comportamento Humano")</f>
        <v>-----</v>
      </c>
      <c r="J16" s="49">
        <f>IF(F16=1,0,8)</f>
        <v>0</v>
      </c>
      <c r="K16" s="48">
        <f t="shared" si="0"/>
        <v>0</v>
      </c>
      <c r="L16" s="28"/>
      <c r="M16" s="46">
        <v>2</v>
      </c>
      <c r="N16" s="49"/>
      <c r="O16" s="50" t="str">
        <f>IF(F16=1,"-----", "Bases Neurofisiológicas do Comportamento Humano")</f>
        <v>-----</v>
      </c>
      <c r="P16" s="51">
        <f>IF(F16=1,0,4)</f>
        <v>0</v>
      </c>
      <c r="Q16" s="48">
        <f t="shared" si="1"/>
        <v>0</v>
      </c>
      <c r="R16" s="28"/>
    </row>
    <row r="17" spans="1:18" ht="36" customHeight="1" x14ac:dyDescent="0.25">
      <c r="A17" s="3">
        <v>3</v>
      </c>
      <c r="B17" s="3">
        <v>48</v>
      </c>
      <c r="C17" s="28"/>
      <c r="D17" s="52" t="s">
        <v>31</v>
      </c>
      <c r="E17" s="53" t="s">
        <v>32</v>
      </c>
      <c r="F17" s="54">
        <v>1</v>
      </c>
      <c r="G17" s="28"/>
      <c r="H17" s="52">
        <v>3</v>
      </c>
      <c r="I17" s="56" t="str">
        <f>IF(F17=1,"-----", "Teoria da Subjetividade I – Fenomenologia Existencial e Humanismo")</f>
        <v>-----</v>
      </c>
      <c r="J17" s="55">
        <f>IF(F17=1,0,3)</f>
        <v>0</v>
      </c>
      <c r="K17" s="54">
        <f t="shared" si="0"/>
        <v>0</v>
      </c>
      <c r="L17" s="28"/>
      <c r="M17" s="52">
        <v>2</v>
      </c>
      <c r="N17" s="55"/>
      <c r="O17" s="56" t="str">
        <f>IF(F17=1,"-----", "Teorias da Subjetividade I (Fenomenologia, Existencialismo e Humanismo)")</f>
        <v>-----</v>
      </c>
      <c r="P17" s="57">
        <f>IF(F17=1,0,3)</f>
        <v>0</v>
      </c>
      <c r="Q17" s="54">
        <f t="shared" si="1"/>
        <v>0</v>
      </c>
      <c r="R17" s="28"/>
    </row>
    <row r="18" spans="1:18" ht="18" customHeight="1" x14ac:dyDescent="0.25">
      <c r="A18" s="3">
        <v>3</v>
      </c>
      <c r="B18" s="3">
        <v>96</v>
      </c>
      <c r="C18" s="28"/>
      <c r="D18" s="46" t="s">
        <v>33</v>
      </c>
      <c r="E18" s="47" t="s">
        <v>34</v>
      </c>
      <c r="F18" s="48">
        <v>1</v>
      </c>
      <c r="G18" s="28"/>
      <c r="H18" s="46">
        <v>3</v>
      </c>
      <c r="I18" s="50" t="str">
        <f>IF(F18=1,"-----", "Métodos e Técnicas de Pesquisa Quantitativa")</f>
        <v>-----</v>
      </c>
      <c r="J18" s="49">
        <f>IF(F18=1,0,6)</f>
        <v>0</v>
      </c>
      <c r="K18" s="48">
        <f t="shared" si="0"/>
        <v>0</v>
      </c>
      <c r="L18" s="28"/>
      <c r="M18" s="46">
        <v>4</v>
      </c>
      <c r="N18" s="49"/>
      <c r="O18" s="50" t="str">
        <f>IF(F18=1,"-----", "Métodos e Técnicas da Pesquisa Quantitativa")</f>
        <v>-----</v>
      </c>
      <c r="P18" s="51">
        <f>IF(F18=1,0,6)</f>
        <v>0</v>
      </c>
      <c r="Q18" s="48">
        <f t="shared" si="1"/>
        <v>0</v>
      </c>
      <c r="R18" s="28"/>
    </row>
    <row r="19" spans="1:18" ht="18" customHeight="1" x14ac:dyDescent="0.25">
      <c r="A19" s="3">
        <v>3</v>
      </c>
      <c r="B19" s="3">
        <v>48</v>
      </c>
      <c r="C19" s="28"/>
      <c r="D19" s="52" t="s">
        <v>35</v>
      </c>
      <c r="E19" s="53" t="s">
        <v>36</v>
      </c>
      <c r="F19" s="54">
        <v>1</v>
      </c>
      <c r="G19" s="28"/>
      <c r="H19" s="52">
        <v>3</v>
      </c>
      <c r="I19" s="56" t="str">
        <f>IF(F19=1,"-----", "Teorias e Práticas em Psicologia Social II")</f>
        <v>-----</v>
      </c>
      <c r="J19" s="55">
        <f>IF(F19=1,0,3)</f>
        <v>0</v>
      </c>
      <c r="K19" s="54">
        <f t="shared" si="0"/>
        <v>0</v>
      </c>
      <c r="L19" s="28"/>
      <c r="M19" s="52">
        <v>3</v>
      </c>
      <c r="N19" s="55"/>
      <c r="O19" s="56" t="str">
        <f>IF(F19=1,"-----", "Teorias e Práticas em Psicologia Social II")</f>
        <v>-----</v>
      </c>
      <c r="P19" s="57">
        <f>IF(F19=1,0,4)</f>
        <v>0</v>
      </c>
      <c r="Q19" s="54">
        <f t="shared" si="1"/>
        <v>0</v>
      </c>
      <c r="R19" s="28"/>
    </row>
    <row r="20" spans="1:18" ht="18" customHeight="1" x14ac:dyDescent="0.25">
      <c r="A20" s="3">
        <v>3</v>
      </c>
      <c r="B20" s="3">
        <v>48</v>
      </c>
      <c r="C20" s="28"/>
      <c r="D20" s="46" t="s">
        <v>37</v>
      </c>
      <c r="E20" s="47" t="s">
        <v>38</v>
      </c>
      <c r="F20" s="48">
        <v>1</v>
      </c>
      <c r="G20" s="28"/>
      <c r="H20" s="46">
        <v>3</v>
      </c>
      <c r="I20" s="50" t="str">
        <f>IF(F20=1,"-----", "Teorias da Subjetividade III - Comportamentalismo")</f>
        <v>-----</v>
      </c>
      <c r="J20" s="49">
        <f>IF(F20=1,0,3)</f>
        <v>0</v>
      </c>
      <c r="K20" s="48">
        <f t="shared" si="0"/>
        <v>0</v>
      </c>
      <c r="L20" s="28"/>
      <c r="M20" s="46">
        <v>2</v>
      </c>
      <c r="N20" s="49"/>
      <c r="O20" s="50" t="str">
        <f>IF(F20=1,"-----", "Teoria da Subjetividade III (Análise do Comportamento)")</f>
        <v>-----</v>
      </c>
      <c r="P20" s="51">
        <f>IF(F20=1,0,3)</f>
        <v>0</v>
      </c>
      <c r="Q20" s="48">
        <f t="shared" si="1"/>
        <v>0</v>
      </c>
      <c r="R20" s="28"/>
    </row>
    <row r="21" spans="1:18" ht="18" customHeight="1" x14ac:dyDescent="0.25">
      <c r="A21" s="3">
        <v>3</v>
      </c>
      <c r="B21" s="3">
        <v>64</v>
      </c>
      <c r="C21" s="28"/>
      <c r="D21" s="52" t="s">
        <v>39</v>
      </c>
      <c r="E21" s="53" t="s">
        <v>40</v>
      </c>
      <c r="F21" s="54">
        <v>1</v>
      </c>
      <c r="G21" s="28"/>
      <c r="H21" s="52">
        <v>3</v>
      </c>
      <c r="I21" s="56" t="str">
        <f>IF(F21=1,"-----", "Psicologia do Desenvolvimento II")</f>
        <v>-----</v>
      </c>
      <c r="J21" s="55">
        <f>IF(F21=1,0,4)</f>
        <v>0</v>
      </c>
      <c r="K21" s="54">
        <f t="shared" si="0"/>
        <v>0</v>
      </c>
      <c r="L21" s="28"/>
      <c r="M21" s="52">
        <v>3</v>
      </c>
      <c r="N21" s="55"/>
      <c r="O21" s="56" t="str">
        <f>IF(F21=1,"-----", "Psicologia do Desenvolvimento II")</f>
        <v>-----</v>
      </c>
      <c r="P21" s="57">
        <f>IF(F21=1,0,4)</f>
        <v>0</v>
      </c>
      <c r="Q21" s="54">
        <f t="shared" si="1"/>
        <v>0</v>
      </c>
      <c r="R21" s="28"/>
    </row>
    <row r="22" spans="1:18" ht="18" customHeight="1" x14ac:dyDescent="0.25">
      <c r="A22" s="3">
        <v>3</v>
      </c>
      <c r="B22" s="3">
        <v>64</v>
      </c>
      <c r="C22" s="28"/>
      <c r="D22" s="46" t="s">
        <v>41</v>
      </c>
      <c r="E22" s="47" t="s">
        <v>42</v>
      </c>
      <c r="F22" s="48">
        <v>1</v>
      </c>
      <c r="G22" s="28"/>
      <c r="H22" s="46">
        <v>3</v>
      </c>
      <c r="I22" s="50" t="str">
        <f>IF(F22=1,"-----", "Ética e Psicologia")</f>
        <v>-----</v>
      </c>
      <c r="J22" s="49">
        <f>IF(F22=1,0,4)</f>
        <v>0</v>
      </c>
      <c r="K22" s="48">
        <f t="shared" si="0"/>
        <v>0</v>
      </c>
      <c r="L22" s="28"/>
      <c r="M22" s="46">
        <v>3</v>
      </c>
      <c r="N22" s="49"/>
      <c r="O22" s="50" t="str">
        <f>IF(F22=1,"-----", "Ética e Psicologia")</f>
        <v>-----</v>
      </c>
      <c r="P22" s="51">
        <f>IF(F22=1,0,4)</f>
        <v>0</v>
      </c>
      <c r="Q22" s="48">
        <f t="shared" si="1"/>
        <v>0</v>
      </c>
      <c r="R22" s="28"/>
    </row>
    <row r="23" spans="1:18" ht="18" customHeight="1" x14ac:dyDescent="0.25">
      <c r="A23" s="3" t="s">
        <v>5</v>
      </c>
      <c r="B23" s="3" t="s">
        <v>5</v>
      </c>
      <c r="C23" s="28"/>
      <c r="D23" s="18" t="s">
        <v>5</v>
      </c>
      <c r="E23" s="15" t="s">
        <v>5</v>
      </c>
      <c r="F23" s="20" t="s">
        <v>5</v>
      </c>
      <c r="G23" s="28"/>
      <c r="H23" s="18" t="s">
        <v>5</v>
      </c>
      <c r="I23" s="14" t="s">
        <v>5</v>
      </c>
      <c r="J23" s="14" t="s">
        <v>5</v>
      </c>
      <c r="K23" s="20" t="s">
        <v>5</v>
      </c>
      <c r="L23" s="28"/>
      <c r="M23" s="18">
        <v>3</v>
      </c>
      <c r="N23" s="14"/>
      <c r="O23" s="16" t="s">
        <v>43</v>
      </c>
      <c r="P23" s="17">
        <f>IF(F23=1,0,4)</f>
        <v>4</v>
      </c>
      <c r="Q23" s="20">
        <f t="shared" si="1"/>
        <v>64</v>
      </c>
      <c r="R23" s="28"/>
    </row>
    <row r="24" spans="1:18" ht="36" customHeight="1" x14ac:dyDescent="0.25">
      <c r="A24" s="3">
        <v>4</v>
      </c>
      <c r="B24" s="3">
        <v>48</v>
      </c>
      <c r="C24" s="28"/>
      <c r="D24" s="46" t="s">
        <v>44</v>
      </c>
      <c r="E24" s="47" t="s">
        <v>45</v>
      </c>
      <c r="F24" s="48">
        <v>1</v>
      </c>
      <c r="G24" s="28"/>
      <c r="H24" s="46">
        <v>4</v>
      </c>
      <c r="I24" s="50" t="str">
        <f>IF(F24=1,"-----", "Epistemologia e História das Psicologias IV - Piaget e Vygotski")</f>
        <v>-----</v>
      </c>
      <c r="J24" s="49">
        <f>IF(F24=1,0,3)</f>
        <v>0</v>
      </c>
      <c r="K24" s="48">
        <f t="shared" si="0"/>
        <v>0</v>
      </c>
      <c r="L24" s="28"/>
      <c r="M24" s="46">
        <v>6</v>
      </c>
      <c r="N24" s="49"/>
      <c r="O24" s="50" t="str">
        <f>IF(F24=1,"-----", "Epistemologia e História das Psicologias IV (Epistemologia Genética e Psicologia Histórico-Cultural)")</f>
        <v>-----</v>
      </c>
      <c r="P24" s="51">
        <f>IF(F24=1,0,3)</f>
        <v>0</v>
      </c>
      <c r="Q24" s="48">
        <f t="shared" si="1"/>
        <v>0</v>
      </c>
      <c r="R24" s="28"/>
    </row>
    <row r="25" spans="1:18" ht="36" customHeight="1" x14ac:dyDescent="0.25">
      <c r="A25" s="3">
        <v>4</v>
      </c>
      <c r="B25" s="3">
        <v>64</v>
      </c>
      <c r="C25" s="28"/>
      <c r="D25" s="52" t="s">
        <v>46</v>
      </c>
      <c r="E25" s="53" t="s">
        <v>47</v>
      </c>
      <c r="F25" s="54">
        <v>1</v>
      </c>
      <c r="G25" s="28"/>
      <c r="H25" s="52">
        <v>4</v>
      </c>
      <c r="I25" s="56" t="str">
        <f>IF(F25=1,"-----", "Métodos e Técnicas de Pesquisa Qualitativa em Psicologia")</f>
        <v>-----</v>
      </c>
      <c r="J25" s="55">
        <f>IF(F25=1,0,4)</f>
        <v>0</v>
      </c>
      <c r="K25" s="54">
        <f t="shared" si="0"/>
        <v>0</v>
      </c>
      <c r="L25" s="28"/>
      <c r="M25" s="52">
        <v>4</v>
      </c>
      <c r="N25" s="55"/>
      <c r="O25" s="56" t="str">
        <f>IF(F25=1,"-----", "Métodos e Técnicas da Pesquisa Qualitativa")</f>
        <v>-----</v>
      </c>
      <c r="P25" s="57">
        <f>IF(F25=1,0,4)</f>
        <v>0</v>
      </c>
      <c r="Q25" s="54">
        <f t="shared" si="1"/>
        <v>0</v>
      </c>
      <c r="R25" s="28"/>
    </row>
    <row r="26" spans="1:18" ht="18" customHeight="1" x14ac:dyDescent="0.25">
      <c r="A26" s="3">
        <v>4</v>
      </c>
      <c r="B26" s="3">
        <v>48</v>
      </c>
      <c r="C26" s="28"/>
      <c r="D26" s="46" t="s">
        <v>48</v>
      </c>
      <c r="E26" s="47" t="s">
        <v>49</v>
      </c>
      <c r="F26" s="48">
        <v>1</v>
      </c>
      <c r="G26" s="28"/>
      <c r="H26" s="46">
        <v>4</v>
      </c>
      <c r="I26" s="50" t="str">
        <f>IF(F26=1,"-----", "Psicologia Comunitária ")</f>
        <v>-----</v>
      </c>
      <c r="J26" s="49">
        <f>IF(F26=1,0,3)</f>
        <v>0</v>
      </c>
      <c r="K26" s="48">
        <f t="shared" si="0"/>
        <v>0</v>
      </c>
      <c r="L26" s="28"/>
      <c r="M26" s="46">
        <v>4</v>
      </c>
      <c r="N26" s="49"/>
      <c r="O26" s="50" t="str">
        <f>IF(F26=1,"-----", "Psicologia Comunitária ")</f>
        <v>-----</v>
      </c>
      <c r="P26" s="51">
        <f>IF(F26=1,0,3)</f>
        <v>0</v>
      </c>
      <c r="Q26" s="48">
        <f t="shared" si="1"/>
        <v>0</v>
      </c>
      <c r="R26" s="28"/>
    </row>
    <row r="27" spans="1:18" ht="18" customHeight="1" x14ac:dyDescent="0.25">
      <c r="A27" s="3">
        <v>4</v>
      </c>
      <c r="B27" s="3">
        <v>48</v>
      </c>
      <c r="C27" s="28"/>
      <c r="D27" s="52" t="s">
        <v>50</v>
      </c>
      <c r="E27" s="53" t="s">
        <v>51</v>
      </c>
      <c r="F27" s="54">
        <v>1</v>
      </c>
      <c r="G27" s="28"/>
      <c r="H27" s="52">
        <v>4</v>
      </c>
      <c r="I27" s="56" t="str">
        <f>IF(F27=1,"-----", "Psicologia e Saúde Coletiva I")</f>
        <v>-----</v>
      </c>
      <c r="J27" s="55">
        <f>IF(F27=1,0,3)</f>
        <v>0</v>
      </c>
      <c r="K27" s="54">
        <f t="shared" si="0"/>
        <v>0</v>
      </c>
      <c r="L27" s="28"/>
      <c r="M27" s="52">
        <v>4</v>
      </c>
      <c r="N27" s="55"/>
      <c r="O27" s="56" t="str">
        <f>IF(F27=1,"-----", "Psicologia e Saúde Coletiva I")</f>
        <v>-----</v>
      </c>
      <c r="P27" s="57">
        <f>IF(F27=1,0,3)</f>
        <v>0</v>
      </c>
      <c r="Q27" s="54">
        <f t="shared" si="1"/>
        <v>0</v>
      </c>
      <c r="R27" s="28"/>
    </row>
    <row r="28" spans="1:18" ht="18" customHeight="1" x14ac:dyDescent="0.25">
      <c r="A28" s="3">
        <v>4</v>
      </c>
      <c r="B28" s="3">
        <v>80</v>
      </c>
      <c r="C28" s="28"/>
      <c r="D28" s="46" t="s">
        <v>52</v>
      </c>
      <c r="E28" s="47" t="s">
        <v>53</v>
      </c>
      <c r="F28" s="48">
        <v>1</v>
      </c>
      <c r="G28" s="28"/>
      <c r="H28" s="46">
        <v>4</v>
      </c>
      <c r="I28" s="50" t="str">
        <f>IF(F28=1,"-----", "Análise Experimental do Comportamento")</f>
        <v>-----</v>
      </c>
      <c r="J28" s="49">
        <f>IF(F28=1,0,5)</f>
        <v>0</v>
      </c>
      <c r="K28" s="48">
        <f t="shared" si="0"/>
        <v>0</v>
      </c>
      <c r="L28" s="28"/>
      <c r="M28" s="46">
        <v>4</v>
      </c>
      <c r="N28" s="49"/>
      <c r="O28" s="50" t="str">
        <f>IF(F28=1,"-----", "Análise Experimental do Comportamento")</f>
        <v>-----</v>
      </c>
      <c r="P28" s="51">
        <f>IF(F28=1,0,5)</f>
        <v>0</v>
      </c>
      <c r="Q28" s="48">
        <f t="shared" si="1"/>
        <v>0</v>
      </c>
      <c r="R28" s="28"/>
    </row>
    <row r="29" spans="1:18" ht="18" customHeight="1" x14ac:dyDescent="0.25">
      <c r="A29" s="3" t="s">
        <v>5</v>
      </c>
      <c r="B29" s="3" t="s">
        <v>5</v>
      </c>
      <c r="C29" s="28"/>
      <c r="D29" s="18" t="s">
        <v>5</v>
      </c>
      <c r="E29" s="15" t="s">
        <v>5</v>
      </c>
      <c r="F29" s="20" t="s">
        <v>5</v>
      </c>
      <c r="G29" s="28"/>
      <c r="H29" s="18" t="s">
        <v>5</v>
      </c>
      <c r="I29" s="14" t="s">
        <v>5</v>
      </c>
      <c r="J29" s="14" t="s">
        <v>5</v>
      </c>
      <c r="K29" s="20" t="s">
        <v>5</v>
      </c>
      <c r="L29" s="28"/>
      <c r="M29" s="18">
        <v>5</v>
      </c>
      <c r="N29" s="14"/>
      <c r="O29" s="16" t="s">
        <v>54</v>
      </c>
      <c r="P29" s="17">
        <f>IF(F29=1,0,3)</f>
        <v>3</v>
      </c>
      <c r="Q29" s="20">
        <f t="shared" si="1"/>
        <v>48</v>
      </c>
      <c r="R29" s="28"/>
    </row>
    <row r="30" spans="1:18" ht="18" customHeight="1" x14ac:dyDescent="0.25">
      <c r="A30" s="3">
        <v>4</v>
      </c>
      <c r="B30" s="3">
        <v>80</v>
      </c>
      <c r="C30" s="28"/>
      <c r="D30" s="46" t="s">
        <v>55</v>
      </c>
      <c r="E30" s="49" t="s">
        <v>56</v>
      </c>
      <c r="F30" s="48">
        <v>1</v>
      </c>
      <c r="G30" s="28"/>
      <c r="H30" s="46">
        <v>4</v>
      </c>
      <c r="I30" s="50" t="str">
        <f>IF(F30=1,"-----", "Prática Integrativa em Psicologia I ")</f>
        <v>-----</v>
      </c>
      <c r="J30" s="49">
        <f>IF(F30=1,0,5)</f>
        <v>0</v>
      </c>
      <c r="K30" s="48">
        <f t="shared" si="0"/>
        <v>0</v>
      </c>
      <c r="L30" s="28"/>
      <c r="M30" s="46">
        <v>3</v>
      </c>
      <c r="N30" s="49"/>
      <c r="O30" s="50" t="str">
        <f>IF(F30=1,"-----", "Práticas em Psicologia I")</f>
        <v>-----</v>
      </c>
      <c r="P30" s="51">
        <f>IF(F30=1,0,6)</f>
        <v>0</v>
      </c>
      <c r="Q30" s="48">
        <f t="shared" si="1"/>
        <v>0</v>
      </c>
      <c r="R30" s="28"/>
    </row>
    <row r="31" spans="1:18" ht="36" customHeight="1" x14ac:dyDescent="0.25">
      <c r="A31" s="3">
        <v>5</v>
      </c>
      <c r="B31" s="3">
        <v>48</v>
      </c>
      <c r="C31" s="28"/>
      <c r="D31" s="52" t="s">
        <v>57</v>
      </c>
      <c r="E31" s="53" t="s">
        <v>58</v>
      </c>
      <c r="F31" s="54">
        <v>1</v>
      </c>
      <c r="G31" s="28"/>
      <c r="H31" s="52">
        <v>5</v>
      </c>
      <c r="I31" s="56" t="str">
        <f>IF(F31=1,"-----", "Epistemologia e História das Psicologias III - Comportamentalismo e Funcionalismo")</f>
        <v>-----</v>
      </c>
      <c r="J31" s="55">
        <f>IF(F31=1,0,3)</f>
        <v>0</v>
      </c>
      <c r="K31" s="54">
        <f t="shared" si="0"/>
        <v>0</v>
      </c>
      <c r="L31" s="28"/>
      <c r="M31" s="52">
        <v>6</v>
      </c>
      <c r="N31" s="55"/>
      <c r="O31" s="56" t="str">
        <f>IF(F31=1,"-----", "Epistemologia e História das Psicologias III (Análise do Comportamento)")</f>
        <v>-----</v>
      </c>
      <c r="P31" s="57">
        <f>IF(F31=1,0,3)</f>
        <v>0</v>
      </c>
      <c r="Q31" s="54">
        <f t="shared" si="1"/>
        <v>0</v>
      </c>
      <c r="R31" s="28"/>
    </row>
    <row r="32" spans="1:18" ht="18" customHeight="1" x14ac:dyDescent="0.25">
      <c r="A32" s="3">
        <v>5</v>
      </c>
      <c r="B32" s="3">
        <v>64</v>
      </c>
      <c r="C32" s="28"/>
      <c r="D32" s="46" t="s">
        <v>59</v>
      </c>
      <c r="E32" s="47" t="s">
        <v>60</v>
      </c>
      <c r="F32" s="48">
        <v>1</v>
      </c>
      <c r="G32" s="28"/>
      <c r="H32" s="46">
        <v>5</v>
      </c>
      <c r="I32" s="50" t="str">
        <f>IF(F32=1,"-----", "Psicometria")</f>
        <v>-----</v>
      </c>
      <c r="J32" s="49">
        <f>IF(F32=1,0,4)</f>
        <v>0</v>
      </c>
      <c r="K32" s="48">
        <f t="shared" si="0"/>
        <v>0</v>
      </c>
      <c r="L32" s="28"/>
      <c r="M32" s="46">
        <v>5</v>
      </c>
      <c r="N32" s="49"/>
      <c r="O32" s="50" t="str">
        <f>IF(F32=1,"-----", "Fundamentos da Medida em Psicologia")</f>
        <v>-----</v>
      </c>
      <c r="P32" s="51">
        <f>IF(F32=1,0,6)</f>
        <v>0</v>
      </c>
      <c r="Q32" s="48">
        <f t="shared" si="1"/>
        <v>0</v>
      </c>
      <c r="R32" s="28"/>
    </row>
    <row r="33" spans="1:18" ht="36" customHeight="1" x14ac:dyDescent="0.25">
      <c r="A33" s="3">
        <v>5</v>
      </c>
      <c r="B33" s="3">
        <v>48</v>
      </c>
      <c r="C33" s="28"/>
      <c r="D33" s="52" t="s">
        <v>61</v>
      </c>
      <c r="E33" s="53" t="s">
        <v>62</v>
      </c>
      <c r="F33" s="54">
        <v>1</v>
      </c>
      <c r="G33" s="28"/>
      <c r="H33" s="52">
        <v>5</v>
      </c>
      <c r="I33" s="56" t="str">
        <f>IF(F33=1,"-----", "Epistemologia e História das Psicologias II - Psicanálise e Psicologia Analítica")</f>
        <v>-----</v>
      </c>
      <c r="J33" s="55">
        <f>IF(F33=1,0,3)</f>
        <v>0</v>
      </c>
      <c r="K33" s="54">
        <f t="shared" si="0"/>
        <v>0</v>
      </c>
      <c r="L33" s="28"/>
      <c r="M33" s="52">
        <v>6</v>
      </c>
      <c r="N33" s="55"/>
      <c r="O33" s="56" t="str">
        <f>IF(F33=1,"-----", "Epistemologia e História das Psicologias II (Psicanálise e Psicologia Analítica)")</f>
        <v>-----</v>
      </c>
      <c r="P33" s="57">
        <f>IF(F33=1,0,3)</f>
        <v>0</v>
      </c>
      <c r="Q33" s="54">
        <f t="shared" si="1"/>
        <v>0</v>
      </c>
      <c r="R33" s="28"/>
    </row>
    <row r="34" spans="1:18" ht="18" customHeight="1" x14ac:dyDescent="0.25">
      <c r="A34" s="3">
        <v>5</v>
      </c>
      <c r="B34" s="3">
        <v>96</v>
      </c>
      <c r="C34" s="28"/>
      <c r="D34" s="46" t="s">
        <v>63</v>
      </c>
      <c r="E34" s="47" t="s">
        <v>64</v>
      </c>
      <c r="F34" s="48">
        <v>1</v>
      </c>
      <c r="G34" s="28"/>
      <c r="H34" s="46">
        <v>5</v>
      </c>
      <c r="I34" s="50" t="str">
        <f>IF(F34=1,"-----", "Fundamentos de Psicopatologia")</f>
        <v>-----</v>
      </c>
      <c r="J34" s="49">
        <f>IF(F34=1,0,6)</f>
        <v>0</v>
      </c>
      <c r="K34" s="48">
        <f t="shared" si="0"/>
        <v>0</v>
      </c>
      <c r="L34" s="28"/>
      <c r="M34" s="46">
        <v>5</v>
      </c>
      <c r="N34" s="49"/>
      <c r="O34" s="50" t="str">
        <f>IF(F34=1,"-----", "Fundamentos de Psicopatologia")</f>
        <v>-----</v>
      </c>
      <c r="P34" s="51">
        <f>IF(F34=1,0,6)</f>
        <v>0</v>
      </c>
      <c r="Q34" s="48">
        <f t="shared" si="1"/>
        <v>0</v>
      </c>
      <c r="R34" s="28"/>
    </row>
    <row r="35" spans="1:18" ht="18" customHeight="1" x14ac:dyDescent="0.25">
      <c r="A35" s="3">
        <v>5</v>
      </c>
      <c r="B35" s="3">
        <v>48</v>
      </c>
      <c r="C35" s="28"/>
      <c r="D35" s="1" t="s">
        <v>65</v>
      </c>
      <c r="E35" s="11" t="s">
        <v>66</v>
      </c>
      <c r="F35" s="2">
        <v>1</v>
      </c>
      <c r="G35" s="28"/>
      <c r="H35" s="1">
        <v>5</v>
      </c>
      <c r="I35" s="13" t="str">
        <f>IF(F35=1,"-----", "Psicologia da Saúde")</f>
        <v>-----</v>
      </c>
      <c r="J35" s="5">
        <f>IF(F35=1,0,3)</f>
        <v>0</v>
      </c>
      <c r="K35" s="2">
        <f t="shared" si="0"/>
        <v>0</v>
      </c>
      <c r="L35" s="28"/>
      <c r="M35" s="1">
        <v>7</v>
      </c>
      <c r="N35" s="5"/>
      <c r="O35" s="13" t="str">
        <f>IF(F35=1,"-----", "Psicologia e Saúde Coletiva III")</f>
        <v>-----</v>
      </c>
      <c r="P35" s="6">
        <f>IF(F35=1,0,3)</f>
        <v>0</v>
      </c>
      <c r="Q35" s="2">
        <f t="shared" si="1"/>
        <v>0</v>
      </c>
      <c r="R35" s="28"/>
    </row>
    <row r="36" spans="1:18" ht="18" customHeight="1" x14ac:dyDescent="0.25">
      <c r="A36" s="3">
        <v>5</v>
      </c>
      <c r="B36" s="3">
        <v>80</v>
      </c>
      <c r="C36" s="28"/>
      <c r="D36" s="46" t="s">
        <v>67</v>
      </c>
      <c r="E36" s="47" t="s">
        <v>68</v>
      </c>
      <c r="F36" s="48">
        <v>1</v>
      </c>
      <c r="G36" s="28"/>
      <c r="H36" s="46">
        <v>5</v>
      </c>
      <c r="I36" s="50" t="str">
        <f>IF(F36=1,"-----", "Prática Integrativa II")</f>
        <v>-----</v>
      </c>
      <c r="J36" s="49">
        <f>IF(F36=1,0,5)</f>
        <v>0</v>
      </c>
      <c r="K36" s="48">
        <f t="shared" si="0"/>
        <v>0</v>
      </c>
      <c r="L36" s="28"/>
      <c r="M36" s="46">
        <v>4</v>
      </c>
      <c r="N36" s="49"/>
      <c r="O36" s="50" t="str">
        <f>IF(F36=1,"-----", "Práticas em Psicologia")</f>
        <v>-----</v>
      </c>
      <c r="P36" s="51">
        <f>IF(F36=1,0,6)</f>
        <v>0</v>
      </c>
      <c r="Q36" s="48">
        <f t="shared" si="1"/>
        <v>0</v>
      </c>
      <c r="R36" s="28"/>
    </row>
    <row r="37" spans="1:18" ht="36" customHeight="1" x14ac:dyDescent="0.25">
      <c r="A37" s="3">
        <v>6</v>
      </c>
      <c r="B37" s="3">
        <v>48</v>
      </c>
      <c r="C37" s="28"/>
      <c r="D37" s="52" t="s">
        <v>69</v>
      </c>
      <c r="E37" s="53" t="s">
        <v>70</v>
      </c>
      <c r="F37" s="54">
        <v>1</v>
      </c>
      <c r="G37" s="28"/>
      <c r="H37" s="52">
        <v>6</v>
      </c>
      <c r="I37" s="56" t="str">
        <f>IF(F37=1,"-----", "Epistemologia e História das Psicologias I - Fenomenologia Existencialismo e Humanismo")</f>
        <v>-----</v>
      </c>
      <c r="J37" s="55">
        <f>IF(F37=1,0,3)</f>
        <v>0</v>
      </c>
      <c r="K37" s="54">
        <f t="shared" si="0"/>
        <v>0</v>
      </c>
      <c r="L37" s="28"/>
      <c r="M37" s="52">
        <v>6</v>
      </c>
      <c r="N37" s="55"/>
      <c r="O37" s="56" t="str">
        <f>IF(F37=1,"-----", "Epistemologia e História das Psicologias I (Fenomenologia, Existencialismo e Humanismo)")</f>
        <v>-----</v>
      </c>
      <c r="P37" s="57">
        <f>IF(F37=1,0,3)</f>
        <v>0</v>
      </c>
      <c r="Q37" s="54">
        <f t="shared" si="1"/>
        <v>0</v>
      </c>
      <c r="R37" s="28"/>
    </row>
    <row r="38" spans="1:18" ht="18" customHeight="1" x14ac:dyDescent="0.25">
      <c r="A38" s="3">
        <v>6</v>
      </c>
      <c r="B38" s="3">
        <v>64</v>
      </c>
      <c r="C38" s="28"/>
      <c r="D38" s="46" t="s">
        <v>71</v>
      </c>
      <c r="E38" s="47" t="s">
        <v>72</v>
      </c>
      <c r="F38" s="48">
        <v>1</v>
      </c>
      <c r="G38" s="28"/>
      <c r="H38" s="46">
        <v>6</v>
      </c>
      <c r="I38" s="50" t="str">
        <f>IF(F38=1,"-----", "Psicologia Social do Trabalho e das Organizações I")</f>
        <v>-----</v>
      </c>
      <c r="J38" s="49">
        <f>IF(F38=1,0,4)</f>
        <v>0</v>
      </c>
      <c r="K38" s="48">
        <f t="shared" si="0"/>
        <v>0</v>
      </c>
      <c r="L38" s="28"/>
      <c r="M38" s="46">
        <v>5</v>
      </c>
      <c r="N38" s="49"/>
      <c r="O38" s="50" t="str">
        <f>IF(F38=1,"-----", "Psicologia Social do Trabalho e das Organizações I")</f>
        <v>-----</v>
      </c>
      <c r="P38" s="51">
        <f>IF(F38=1,0,4)</f>
        <v>0</v>
      </c>
      <c r="Q38" s="48">
        <f t="shared" si="1"/>
        <v>0</v>
      </c>
      <c r="R38" s="28"/>
    </row>
    <row r="39" spans="1:18" ht="18" customHeight="1" x14ac:dyDescent="0.25">
      <c r="A39" s="3">
        <v>6</v>
      </c>
      <c r="B39" s="3">
        <v>64</v>
      </c>
      <c r="C39" s="28"/>
      <c r="D39" s="52" t="s">
        <v>73</v>
      </c>
      <c r="E39" s="53" t="s">
        <v>74</v>
      </c>
      <c r="F39" s="54">
        <v>1</v>
      </c>
      <c r="G39" s="28"/>
      <c r="H39" s="52">
        <v>6</v>
      </c>
      <c r="I39" s="56" t="str">
        <f>IF(F39=1,"-----", "Psicologia Escolar/Educacional I ")</f>
        <v>-----</v>
      </c>
      <c r="J39" s="55">
        <f>IF(F39=1,0,4)</f>
        <v>0</v>
      </c>
      <c r="K39" s="54">
        <f t="shared" si="0"/>
        <v>0</v>
      </c>
      <c r="L39" s="28"/>
      <c r="M39" s="52">
        <v>5</v>
      </c>
      <c r="N39" s="55"/>
      <c r="O39" s="56" t="str">
        <f>IF(F39=1,"-----", "Psicologia Escolar/Educacional I ")</f>
        <v>-----</v>
      </c>
      <c r="P39" s="57">
        <f>IF(F39=1,0,4)</f>
        <v>0</v>
      </c>
      <c r="Q39" s="54">
        <f t="shared" si="1"/>
        <v>0</v>
      </c>
      <c r="R39" s="28"/>
    </row>
    <row r="40" spans="1:18" ht="18" customHeight="1" x14ac:dyDescent="0.25">
      <c r="A40" s="3">
        <v>6</v>
      </c>
      <c r="B40" s="3">
        <v>48</v>
      </c>
      <c r="C40" s="28"/>
      <c r="D40" s="46" t="s">
        <v>75</v>
      </c>
      <c r="E40" s="47" t="s">
        <v>76</v>
      </c>
      <c r="F40" s="48">
        <v>1</v>
      </c>
      <c r="G40" s="28"/>
      <c r="H40" s="46">
        <v>6</v>
      </c>
      <c r="I40" s="50" t="str">
        <f>IF(F40=1,"-----", "Métodos Clínicos de Avaliação Cognitiva")</f>
        <v>-----</v>
      </c>
      <c r="J40" s="49">
        <f>IF(F40=1,0,3)</f>
        <v>0</v>
      </c>
      <c r="K40" s="48">
        <f t="shared" si="0"/>
        <v>0</v>
      </c>
      <c r="L40" s="28"/>
      <c r="M40" s="46">
        <v>6</v>
      </c>
      <c r="N40" s="49"/>
      <c r="O40" s="50" t="str">
        <f>IF(F40=1,"-----", "Métodos Clínicos de Avaliação Cognitiva")</f>
        <v>-----</v>
      </c>
      <c r="P40" s="51">
        <f>IF(F40=1,0,3)</f>
        <v>0</v>
      </c>
      <c r="Q40" s="48">
        <f t="shared" si="1"/>
        <v>0</v>
      </c>
      <c r="R40" s="28"/>
    </row>
    <row r="41" spans="1:18" ht="36" customHeight="1" x14ac:dyDescent="0.25">
      <c r="A41" s="3">
        <v>6</v>
      </c>
      <c r="B41" s="3">
        <v>48</v>
      </c>
      <c r="C41" s="28"/>
      <c r="D41" s="52" t="s">
        <v>77</v>
      </c>
      <c r="E41" s="53" t="s">
        <v>78</v>
      </c>
      <c r="F41" s="54">
        <v>1</v>
      </c>
      <c r="G41" s="28"/>
      <c r="H41" s="52">
        <v>6</v>
      </c>
      <c r="I41" s="56" t="str">
        <f>IF(F41=1,"-----", "Psicologia Aplicada aos Portadores de Necessidades Especiais ")</f>
        <v>-----</v>
      </c>
      <c r="J41" s="55">
        <f>IF(F41=1,0,3)</f>
        <v>0</v>
      </c>
      <c r="K41" s="54">
        <f t="shared" si="0"/>
        <v>0</v>
      </c>
      <c r="L41" s="28"/>
      <c r="M41" s="52">
        <v>7</v>
      </c>
      <c r="N41" s="55"/>
      <c r="O41" s="56" t="str">
        <f>IF(F41=1,"-----", "Psicologia, Diversidade e Acessibilidade")</f>
        <v>-----</v>
      </c>
      <c r="P41" s="57">
        <f>IF(F41=1,0,3)</f>
        <v>0</v>
      </c>
      <c r="Q41" s="54">
        <f t="shared" si="1"/>
        <v>0</v>
      </c>
      <c r="R41" s="28"/>
    </row>
    <row r="42" spans="1:18" ht="18" customHeight="1" x14ac:dyDescent="0.25">
      <c r="A42" s="3">
        <v>6</v>
      </c>
      <c r="B42" s="3">
        <v>96</v>
      </c>
      <c r="C42" s="28"/>
      <c r="D42" s="46" t="s">
        <v>79</v>
      </c>
      <c r="E42" s="47" t="s">
        <v>80</v>
      </c>
      <c r="F42" s="48">
        <v>1</v>
      </c>
      <c r="G42" s="28"/>
      <c r="H42" s="46">
        <v>6</v>
      </c>
      <c r="I42" s="50" t="str">
        <f>IF(F42=1,"-----", "Pesquisa em Psicologia")</f>
        <v>-----</v>
      </c>
      <c r="J42" s="49">
        <f>IF(F42=1,0,6)</f>
        <v>0</v>
      </c>
      <c r="K42" s="48">
        <f t="shared" si="0"/>
        <v>0</v>
      </c>
      <c r="L42" s="28"/>
      <c r="M42" s="46">
        <v>6</v>
      </c>
      <c r="N42" s="49"/>
      <c r="O42" s="50" t="str">
        <f>IF(F42=1,"-----", "Pesquisa em Psicologia")</f>
        <v>-----</v>
      </c>
      <c r="P42" s="51">
        <f>IF(F42=1,0,6)</f>
        <v>0</v>
      </c>
      <c r="Q42" s="48">
        <f t="shared" si="1"/>
        <v>0</v>
      </c>
      <c r="R42" s="28"/>
    </row>
    <row r="43" spans="1:18" ht="18" customHeight="1" x14ac:dyDescent="0.25">
      <c r="A43" s="3">
        <v>6</v>
      </c>
      <c r="B43" s="3">
        <v>48</v>
      </c>
      <c r="C43" s="28"/>
      <c r="D43" s="52" t="s">
        <v>81</v>
      </c>
      <c r="E43" s="53" t="s">
        <v>82</v>
      </c>
      <c r="F43" s="54">
        <v>1</v>
      </c>
      <c r="G43" s="28"/>
      <c r="H43" s="52">
        <v>6</v>
      </c>
      <c r="I43" s="56" t="str">
        <f>IF(F43=1,"-----", "Psicopatologia Infanto Juvenil")</f>
        <v>-----</v>
      </c>
      <c r="J43" s="55">
        <f>IF(F43=1,0,3)</f>
        <v>0</v>
      </c>
      <c r="K43" s="54">
        <f t="shared" si="0"/>
        <v>0</v>
      </c>
      <c r="L43" s="28"/>
      <c r="M43" s="52">
        <v>6</v>
      </c>
      <c r="N43" s="55"/>
      <c r="O43" s="56" t="str">
        <f>IF(F43=1,"-----", "Psicopatologia Infanto Juvenil")</f>
        <v>-----</v>
      </c>
      <c r="P43" s="57">
        <f>IF(F43=1,0,3)</f>
        <v>0</v>
      </c>
      <c r="Q43" s="54">
        <f t="shared" si="1"/>
        <v>0</v>
      </c>
      <c r="R43" s="28"/>
    </row>
    <row r="44" spans="1:18" ht="18" customHeight="1" x14ac:dyDescent="0.25">
      <c r="A44" s="3">
        <v>7</v>
      </c>
      <c r="B44" s="3">
        <v>48</v>
      </c>
      <c r="C44" s="28"/>
      <c r="D44" s="46" t="s">
        <v>83</v>
      </c>
      <c r="E44" s="47" t="s">
        <v>84</v>
      </c>
      <c r="F44" s="48">
        <v>1</v>
      </c>
      <c r="G44" s="28"/>
      <c r="H44" s="46">
        <v>7</v>
      </c>
      <c r="I44" s="50" t="str">
        <f>IF(F44=1,"-----", "Psicologia e Saúde Coletiva II")</f>
        <v>-----</v>
      </c>
      <c r="J44" s="49">
        <f t="shared" ref="J44:J45" si="2">IF(F44=1,0,3)</f>
        <v>0</v>
      </c>
      <c r="K44" s="48">
        <f t="shared" si="0"/>
        <v>0</v>
      </c>
      <c r="L44" s="28"/>
      <c r="M44" s="46">
        <v>5</v>
      </c>
      <c r="N44" s="49"/>
      <c r="O44" s="50" t="str">
        <f>IF(F44=1,"-----", "Psicologia e Saúde Coletiva II")</f>
        <v>-----</v>
      </c>
      <c r="P44" s="51">
        <f>IF(F44=1,0,3)</f>
        <v>0</v>
      </c>
      <c r="Q44" s="48">
        <f t="shared" si="1"/>
        <v>0</v>
      </c>
      <c r="R44" s="28"/>
    </row>
    <row r="45" spans="1:18" ht="18" customHeight="1" x14ac:dyDescent="0.25">
      <c r="A45" s="3">
        <v>7</v>
      </c>
      <c r="B45" s="3">
        <v>48</v>
      </c>
      <c r="C45" s="28"/>
      <c r="D45" s="21" t="s">
        <v>85</v>
      </c>
      <c r="E45" s="12" t="s">
        <v>86</v>
      </c>
      <c r="F45" s="22">
        <v>1</v>
      </c>
      <c r="G45" s="28"/>
      <c r="H45" s="21">
        <v>7</v>
      </c>
      <c r="I45" s="12" t="str">
        <f>IF(F45=1,"-----", "Teorias e Práticas em Psicologia Social III")</f>
        <v>-----</v>
      </c>
      <c r="J45" s="8">
        <f t="shared" si="2"/>
        <v>0</v>
      </c>
      <c r="K45" s="22">
        <f t="shared" si="0"/>
        <v>0</v>
      </c>
      <c r="L45" s="28"/>
      <c r="M45" s="21">
        <v>7</v>
      </c>
      <c r="N45" s="8"/>
      <c r="O45" s="12" t="str">
        <f>IF(F45=1,"-----", "Teorias e Práticas em Psicologia Social III")</f>
        <v>-----</v>
      </c>
      <c r="P45" s="9">
        <f>IF(F45=1,0,3)</f>
        <v>0</v>
      </c>
      <c r="Q45" s="22">
        <f t="shared" si="1"/>
        <v>0</v>
      </c>
      <c r="R45" s="28"/>
    </row>
    <row r="46" spans="1:18" ht="18" customHeight="1" x14ac:dyDescent="0.25">
      <c r="A46" s="3">
        <v>7</v>
      </c>
      <c r="B46" s="3">
        <v>64</v>
      </c>
      <c r="C46" s="28"/>
      <c r="D46" s="46" t="s">
        <v>87</v>
      </c>
      <c r="E46" s="47" t="s">
        <v>88</v>
      </c>
      <c r="F46" s="48">
        <v>1</v>
      </c>
      <c r="G46" s="28"/>
      <c r="H46" s="46">
        <v>7</v>
      </c>
      <c r="I46" s="50" t="str">
        <f>IF(F46=1,"-----", "Psicologia Social do Trabalho e das Organizações II")</f>
        <v>-----</v>
      </c>
      <c r="J46" s="49">
        <f>IF(F46=1,0,4)</f>
        <v>0</v>
      </c>
      <c r="K46" s="48">
        <f t="shared" si="0"/>
        <v>0</v>
      </c>
      <c r="L46" s="28"/>
      <c r="M46" s="46">
        <v>7</v>
      </c>
      <c r="N46" s="49"/>
      <c r="O46" s="50" t="str">
        <f>IF(F46=1,"-----", "Psicologia Social do Trabalho e das Organizações II")</f>
        <v>-----</v>
      </c>
      <c r="P46" s="51">
        <f>IF(F46=1,0,4)</f>
        <v>0</v>
      </c>
      <c r="Q46" s="48">
        <f t="shared" si="1"/>
        <v>0</v>
      </c>
      <c r="R46" s="28"/>
    </row>
    <row r="47" spans="1:18" ht="18" customHeight="1" x14ac:dyDescent="0.25">
      <c r="A47" s="3">
        <v>7</v>
      </c>
      <c r="B47" s="3">
        <v>64</v>
      </c>
      <c r="C47" s="28"/>
      <c r="D47" s="52" t="s">
        <v>89</v>
      </c>
      <c r="E47" s="53" t="s">
        <v>90</v>
      </c>
      <c r="F47" s="54">
        <v>1</v>
      </c>
      <c r="G47" s="28"/>
      <c r="H47" s="52">
        <v>7</v>
      </c>
      <c r="I47" s="56" t="str">
        <f>IF(F47=1,"-----", "Métodos Projetivos de Avaliação")</f>
        <v>-----</v>
      </c>
      <c r="J47" s="55">
        <f>IF(F47=1,0,4)</f>
        <v>0</v>
      </c>
      <c r="K47" s="54">
        <f t="shared" si="0"/>
        <v>0</v>
      </c>
      <c r="L47" s="28"/>
      <c r="M47" s="52">
        <v>7</v>
      </c>
      <c r="N47" s="55"/>
      <c r="O47" s="56" t="str">
        <f>IF(F47=1,"-----", "Métodos Projetivos de Avaliação")</f>
        <v>-----</v>
      </c>
      <c r="P47" s="57">
        <f>IF(F47=1,0,5)</f>
        <v>0</v>
      </c>
      <c r="Q47" s="54">
        <f t="shared" si="1"/>
        <v>0</v>
      </c>
      <c r="R47" s="28"/>
    </row>
    <row r="48" spans="1:18" ht="36" customHeight="1" x14ac:dyDescent="0.25">
      <c r="A48" s="3">
        <v>7</v>
      </c>
      <c r="B48" s="3">
        <v>96</v>
      </c>
      <c r="C48" s="28"/>
      <c r="D48" s="46" t="s">
        <v>91</v>
      </c>
      <c r="E48" s="47" t="s">
        <v>92</v>
      </c>
      <c r="F48" s="48">
        <v>1</v>
      </c>
      <c r="G48" s="28"/>
      <c r="H48" s="46">
        <v>7</v>
      </c>
      <c r="I48" s="50" t="str">
        <f>IF(F48=1,"-----", "Psicopatologia")</f>
        <v>-----</v>
      </c>
      <c r="J48" s="49">
        <f>IF(F48=1,0,6)</f>
        <v>0</v>
      </c>
      <c r="K48" s="48">
        <f t="shared" si="0"/>
        <v>0</v>
      </c>
      <c r="L48" s="28"/>
      <c r="M48" s="46">
        <v>7</v>
      </c>
      <c r="N48" s="49"/>
      <c r="O48" s="50" t="str">
        <f>IF(F48=1,"-----", "Psicopatologia I (Fenomenologia) / Psicopatologia II (Psicanálise) / Psicopatologia III (Análise do Comportamento)")</f>
        <v>-----</v>
      </c>
      <c r="P48" s="51">
        <f>IF(F48=1,0,4)</f>
        <v>0</v>
      </c>
      <c r="Q48" s="48">
        <f t="shared" si="1"/>
        <v>0</v>
      </c>
      <c r="R48" s="28"/>
    </row>
    <row r="49" spans="1:18" ht="18" customHeight="1" x14ac:dyDescent="0.25">
      <c r="A49" s="3">
        <v>8</v>
      </c>
      <c r="B49" s="3">
        <v>48</v>
      </c>
      <c r="C49" s="28"/>
      <c r="D49" s="1" t="s">
        <v>93</v>
      </c>
      <c r="E49" s="11" t="s">
        <v>94</v>
      </c>
      <c r="F49" s="2">
        <v>1</v>
      </c>
      <c r="G49" s="28"/>
      <c r="H49" s="1">
        <v>8</v>
      </c>
      <c r="I49" s="13" t="str">
        <f>IF(F49=1,"-----", "Psicodiagnóstico")</f>
        <v>-----</v>
      </c>
      <c r="J49" s="5">
        <f>IF(F49=1,0,3)</f>
        <v>0</v>
      </c>
      <c r="K49" s="2">
        <f t="shared" si="0"/>
        <v>0</v>
      </c>
      <c r="L49" s="28"/>
      <c r="M49" s="1">
        <v>8</v>
      </c>
      <c r="N49" s="5"/>
      <c r="O49" s="13" t="str">
        <f>IF(F49=1,"-----", "Psicodiagnóstico")</f>
        <v>-----</v>
      </c>
      <c r="P49" s="6">
        <f>IF(F49=1,0,3)</f>
        <v>0</v>
      </c>
      <c r="Q49" s="2">
        <f t="shared" si="1"/>
        <v>0</v>
      </c>
      <c r="R49" s="28"/>
    </row>
    <row r="50" spans="1:18" ht="18" customHeight="1" x14ac:dyDescent="0.25">
      <c r="A50" s="8">
        <v>8</v>
      </c>
      <c r="B50" s="8">
        <v>64</v>
      </c>
      <c r="C50" s="28"/>
      <c r="D50" s="21" t="s">
        <v>95</v>
      </c>
      <c r="E50" s="12" t="s">
        <v>96</v>
      </c>
      <c r="F50" s="22">
        <v>1</v>
      </c>
      <c r="G50" s="28"/>
      <c r="H50" s="21">
        <v>8</v>
      </c>
      <c r="I50" s="12" t="str">
        <f>IF(F50=1,"-----", "Psicologia Escolar/Educacional II")</f>
        <v>-----</v>
      </c>
      <c r="J50" s="8">
        <f>IF(F50=1,0,4)</f>
        <v>0</v>
      </c>
      <c r="K50" s="22">
        <f t="shared" si="0"/>
        <v>0</v>
      </c>
      <c r="L50" s="28"/>
      <c r="M50" s="21">
        <v>7</v>
      </c>
      <c r="N50" s="8"/>
      <c r="O50" s="12" t="str">
        <f>IF(F50=1,"-----", "Psicologia Escolar/Educacional II")</f>
        <v>-----</v>
      </c>
      <c r="P50" s="9">
        <f>IF(F50=1,0,4)</f>
        <v>0</v>
      </c>
      <c r="Q50" s="22">
        <f t="shared" si="1"/>
        <v>0</v>
      </c>
      <c r="R50" s="28"/>
    </row>
    <row r="51" spans="1:18" ht="51.95" customHeight="1" x14ac:dyDescent="0.25">
      <c r="A51" s="5">
        <v>8</v>
      </c>
      <c r="B51" s="5">
        <v>64</v>
      </c>
      <c r="C51" s="28"/>
      <c r="D51" s="1" t="s">
        <v>97</v>
      </c>
      <c r="E51" s="11" t="s">
        <v>98</v>
      </c>
      <c r="F51" s="2">
        <v>1</v>
      </c>
      <c r="G51" s="28"/>
      <c r="H51" s="1">
        <v>8</v>
      </c>
      <c r="I51" s="13" t="str">
        <f>IF(F51=1,"-----", "TTP I: Fenomenologia Existencial e Humanismo / TTP III: Comportamental / TTP II: Psicanálise")</f>
        <v>-----</v>
      </c>
      <c r="J51" s="5">
        <f>IF(F51=1,0,4)</f>
        <v>0</v>
      </c>
      <c r="K51" s="2">
        <f t="shared" si="0"/>
        <v>0</v>
      </c>
      <c r="L51" s="28"/>
      <c r="M51" s="1">
        <v>8</v>
      </c>
      <c r="N51" s="5"/>
      <c r="O51" s="13" t="str">
        <f>IF(F51=1,"-----", "Teorias e Técnicas Psicoterápicas I (Fenomenologia, Existencialismo e Humanismo), II (Psicanálise) e III (Análise do Comportamento)")</f>
        <v>-----</v>
      </c>
      <c r="P51" s="6">
        <f>IF(F51=1,0,4)</f>
        <v>0</v>
      </c>
      <c r="Q51" s="2">
        <f t="shared" si="1"/>
        <v>0</v>
      </c>
      <c r="R51" s="28"/>
    </row>
    <row r="52" spans="1:18" ht="18" customHeight="1" x14ac:dyDescent="0.25">
      <c r="A52" s="3">
        <v>8</v>
      </c>
      <c r="B52" s="3">
        <v>48</v>
      </c>
      <c r="C52" s="28"/>
      <c r="D52" s="21" t="s">
        <v>99</v>
      </c>
      <c r="E52" s="12" t="s">
        <v>100</v>
      </c>
      <c r="F52" s="22">
        <v>1</v>
      </c>
      <c r="G52" s="28"/>
      <c r="H52" s="21">
        <v>8</v>
      </c>
      <c r="I52" s="12" t="str">
        <f>IF(F52=1,"-----", "Psicologia Social do Trabalho e das Organizações III")</f>
        <v>-----</v>
      </c>
      <c r="J52" s="8">
        <f>IF(F52=1,0,3)</f>
        <v>0</v>
      </c>
      <c r="K52" s="22">
        <f t="shared" si="0"/>
        <v>0</v>
      </c>
      <c r="L52" s="28"/>
      <c r="M52" s="21">
        <v>8</v>
      </c>
      <c r="N52" s="8"/>
      <c r="O52" s="12" t="str">
        <f>IF(F52=1,"-----", "Psicologia Social do Trabalho e das Organizações III")</f>
        <v>-----</v>
      </c>
      <c r="P52" s="9">
        <f>IF(F52=1,0,3)</f>
        <v>0</v>
      </c>
      <c r="Q52" s="22">
        <f t="shared" si="1"/>
        <v>0</v>
      </c>
      <c r="R52" s="28"/>
    </row>
    <row r="53" spans="1:18" ht="51.95" customHeight="1" x14ac:dyDescent="0.25">
      <c r="A53" s="3">
        <v>8</v>
      </c>
      <c r="B53" s="3">
        <v>144</v>
      </c>
      <c r="C53" s="28"/>
      <c r="D53" s="52" t="s">
        <v>101</v>
      </c>
      <c r="E53" s="53" t="s">
        <v>102</v>
      </c>
      <c r="F53" s="54">
        <v>1</v>
      </c>
      <c r="G53" s="28"/>
      <c r="H53" s="52">
        <v>8</v>
      </c>
      <c r="I53" s="56" t="str">
        <f>IF(F53=1,"-----", "Estágio I: Processos Clínicos e Atenção à Saúde / Estágio I: Processos Psicossociais e Construção da Realidade")</f>
        <v>-----</v>
      </c>
      <c r="J53" s="55">
        <f>IF(F53=1,0,9)</f>
        <v>0</v>
      </c>
      <c r="K53" s="54">
        <f t="shared" si="0"/>
        <v>0</v>
      </c>
      <c r="L53" s="28"/>
      <c r="M53" s="52">
        <v>8</v>
      </c>
      <c r="N53" s="55"/>
      <c r="O53" s="56" t="str">
        <f>IF(F53=1,"-----", "Estágio I: Processos Clínicos e Atenção à Saúde / Estágio I: Processos Psicossociais e Construção da Realidade")</f>
        <v>-----</v>
      </c>
      <c r="P53" s="57">
        <f>IF(F53=1,0,13)</f>
        <v>0</v>
      </c>
      <c r="Q53" s="54">
        <f t="shared" si="1"/>
        <v>0</v>
      </c>
      <c r="R53" s="28"/>
    </row>
    <row r="54" spans="1:18" ht="51.95" customHeight="1" thickBot="1" x14ac:dyDescent="0.3">
      <c r="A54" s="3">
        <v>9</v>
      </c>
      <c r="B54" s="3">
        <v>288</v>
      </c>
      <c r="C54" s="28"/>
      <c r="D54" s="46" t="s">
        <v>103</v>
      </c>
      <c r="E54" s="47" t="s">
        <v>104</v>
      </c>
      <c r="F54" s="48">
        <v>1</v>
      </c>
      <c r="G54" s="28"/>
      <c r="H54" s="46">
        <v>9</v>
      </c>
      <c r="I54" s="50" t="str">
        <f>IF(F54=1,"-----", "Estágio II: Processos Clínicos e Atenção à Saúde / Estágio II: Processos Psicossociais e Construção da Realidade")</f>
        <v>-----</v>
      </c>
      <c r="J54" s="49">
        <f>IF(F54=1,0,18)</f>
        <v>0</v>
      </c>
      <c r="K54" s="48">
        <f t="shared" si="0"/>
        <v>0</v>
      </c>
      <c r="L54" s="28"/>
      <c r="M54" s="46">
        <v>9</v>
      </c>
      <c r="N54" s="49"/>
      <c r="O54" s="50" t="str">
        <f>IF(F54=1,"-----", "Estágio II: Processos Clínicos e Atenção à Saúde / Estágio II: Processos Psicossociais e Construção da Realidade")</f>
        <v>-----</v>
      </c>
      <c r="P54" s="51">
        <f>IF(F54=1,0,26)</f>
        <v>0</v>
      </c>
      <c r="Q54" s="48">
        <f t="shared" si="1"/>
        <v>0</v>
      </c>
      <c r="R54" s="28"/>
    </row>
    <row r="55" spans="1:18" ht="18" customHeight="1" x14ac:dyDescent="0.25">
      <c r="A55" s="3" t="s">
        <v>5</v>
      </c>
      <c r="B55" s="3" t="s">
        <v>5</v>
      </c>
      <c r="C55" s="28"/>
      <c r="D55" s="65"/>
      <c r="E55" s="66"/>
      <c r="F55" s="67"/>
      <c r="G55" s="28"/>
      <c r="H55" s="65"/>
      <c r="I55" s="68"/>
      <c r="J55" s="68"/>
      <c r="K55" s="67"/>
      <c r="L55" s="28"/>
      <c r="M55" s="23">
        <v>8</v>
      </c>
      <c r="N55" s="24"/>
      <c r="O55" s="25" t="s">
        <v>105</v>
      </c>
      <c r="P55" s="26">
        <f>IF(F55=1,0,6)</f>
        <v>6</v>
      </c>
      <c r="Q55" s="27">
        <f t="shared" si="1"/>
        <v>96</v>
      </c>
      <c r="R55" s="28"/>
    </row>
    <row r="56" spans="1:18" ht="18" customHeight="1" x14ac:dyDescent="0.25">
      <c r="C56" s="28"/>
      <c r="D56" s="52"/>
      <c r="E56" s="69"/>
      <c r="F56" s="54"/>
      <c r="G56" s="28"/>
      <c r="H56" s="52"/>
      <c r="I56" s="55"/>
      <c r="J56" s="55"/>
      <c r="K56" s="54"/>
      <c r="L56" s="28"/>
      <c r="M56" s="18">
        <v>0</v>
      </c>
      <c r="N56" s="14"/>
      <c r="O56" s="16" t="s">
        <v>106</v>
      </c>
      <c r="P56" s="17">
        <v>13</v>
      </c>
      <c r="Q56" s="20">
        <f>P56*16</f>
        <v>208</v>
      </c>
      <c r="R56" s="28"/>
    </row>
    <row r="57" spans="1:18" ht="18" customHeight="1" thickBot="1" x14ac:dyDescent="0.3">
      <c r="A57" s="3">
        <v>10</v>
      </c>
      <c r="B57" s="3">
        <v>192</v>
      </c>
      <c r="C57" s="28"/>
      <c r="D57" s="60" t="s">
        <v>107</v>
      </c>
      <c r="E57" s="61" t="s">
        <v>108</v>
      </c>
      <c r="F57" s="62">
        <v>1</v>
      </c>
      <c r="G57" s="28"/>
      <c r="H57" s="60">
        <v>10</v>
      </c>
      <c r="I57" s="61" t="s">
        <v>108</v>
      </c>
      <c r="J57" s="63">
        <f>IF(F57=1,0,12)</f>
        <v>0</v>
      </c>
      <c r="K57" s="62">
        <f t="shared" si="0"/>
        <v>0</v>
      </c>
      <c r="L57" s="28"/>
      <c r="M57" s="60">
        <v>10</v>
      </c>
      <c r="N57" s="63"/>
      <c r="O57" s="61" t="s">
        <v>108</v>
      </c>
      <c r="P57" s="64">
        <f>IF(F57=1,0,5)</f>
        <v>0</v>
      </c>
      <c r="Q57" s="62">
        <f t="shared" si="1"/>
        <v>0</v>
      </c>
      <c r="R57" s="28"/>
    </row>
    <row r="58" spans="1:18" ht="51.95" customHeight="1" thickBot="1" x14ac:dyDescent="0.3">
      <c r="A58" s="3">
        <v>10</v>
      </c>
      <c r="B58" s="3">
        <v>784</v>
      </c>
      <c r="C58" s="28"/>
      <c r="D58" s="58" t="s">
        <v>121</v>
      </c>
      <c r="E58" s="59"/>
      <c r="F58" s="45">
        <v>0</v>
      </c>
      <c r="G58" s="28"/>
      <c r="H58" s="70">
        <v>10</v>
      </c>
      <c r="I58" s="71" t="s">
        <v>109</v>
      </c>
      <c r="J58" s="72">
        <f>K58/16</f>
        <v>49</v>
      </c>
      <c r="K58" s="73">
        <f>784-F58</f>
        <v>784</v>
      </c>
      <c r="L58" s="28"/>
      <c r="M58" s="70">
        <v>10</v>
      </c>
      <c r="N58" s="72"/>
      <c r="O58" s="71" t="s">
        <v>109</v>
      </c>
      <c r="P58" s="74">
        <f>Q58/16</f>
        <v>16</v>
      </c>
      <c r="Q58" s="73">
        <f>IF(F58&gt;256,0,256-F58)</f>
        <v>256</v>
      </c>
      <c r="R58" s="28"/>
    </row>
    <row r="59" spans="1:18" ht="18" customHeight="1" x14ac:dyDescent="0.25">
      <c r="C59" s="28"/>
      <c r="D59" s="28"/>
      <c r="E59" s="28"/>
      <c r="F59" s="28"/>
      <c r="G59" s="28"/>
      <c r="H59" s="28"/>
      <c r="I59" s="29"/>
      <c r="J59" s="28"/>
      <c r="K59" s="33"/>
      <c r="L59" s="28"/>
      <c r="M59" s="28"/>
      <c r="N59" s="28"/>
      <c r="O59" s="29"/>
      <c r="P59" s="34"/>
      <c r="Q59" s="33"/>
      <c r="R59" s="28"/>
    </row>
    <row r="60" spans="1:18" s="55" customFormat="1" ht="18" customHeight="1" thickBot="1" x14ac:dyDescent="0.3">
      <c r="I60" s="56"/>
      <c r="O60" s="56"/>
      <c r="P60" s="57"/>
    </row>
    <row r="61" spans="1:18" ht="51.95" customHeight="1" thickBot="1" x14ac:dyDescent="0.3">
      <c r="D61" s="93" t="s">
        <v>112</v>
      </c>
      <c r="E61" s="36" t="s">
        <v>115</v>
      </c>
      <c r="F61" s="37"/>
      <c r="G61" s="38"/>
      <c r="H61" s="94"/>
      <c r="I61" s="85" t="s">
        <v>118</v>
      </c>
      <c r="J61" s="86">
        <f>SUM(J4:J58)</f>
        <v>49</v>
      </c>
      <c r="K61" s="87">
        <f t="shared" si="0"/>
        <v>784</v>
      </c>
      <c r="L61" s="88"/>
      <c r="M61" s="96"/>
      <c r="N61" s="88"/>
      <c r="O61" s="85" t="s">
        <v>119</v>
      </c>
      <c r="P61" s="89">
        <f>SUM(P4:P58)</f>
        <v>46</v>
      </c>
      <c r="Q61" s="90">
        <f>SUM(Q4:Q58)</f>
        <v>736</v>
      </c>
    </row>
    <row r="62" spans="1:18" ht="36" customHeight="1" thickBot="1" x14ac:dyDescent="0.3">
      <c r="D62" s="55"/>
      <c r="E62" s="39" t="s">
        <v>113</v>
      </c>
      <c r="F62" s="40"/>
      <c r="G62" s="41"/>
      <c r="H62" s="95"/>
      <c r="I62" s="96"/>
      <c r="J62" s="96"/>
      <c r="K62" s="96"/>
      <c r="L62" s="96"/>
      <c r="M62" s="96"/>
      <c r="N62" s="96"/>
      <c r="O62" s="96"/>
      <c r="P62" s="69"/>
      <c r="Q62" s="69"/>
      <c r="R62" s="55"/>
    </row>
    <row r="63" spans="1:18" ht="36" customHeight="1" thickBot="1" x14ac:dyDescent="0.3">
      <c r="D63" s="55"/>
      <c r="E63" s="42" t="s">
        <v>114</v>
      </c>
      <c r="F63" s="43"/>
      <c r="G63" s="44"/>
      <c r="H63" s="95"/>
      <c r="I63" s="96"/>
      <c r="J63" s="96"/>
      <c r="K63" s="96"/>
      <c r="L63" s="96"/>
      <c r="M63" s="96"/>
      <c r="N63" s="96"/>
      <c r="O63" s="96"/>
      <c r="P63" s="69"/>
      <c r="Q63" s="69"/>
      <c r="R63" s="55"/>
    </row>
    <row r="64" spans="1:18" s="55" customFormat="1" x14ac:dyDescent="0.25">
      <c r="H64" s="91"/>
      <c r="I64" s="56"/>
      <c r="O64" s="56"/>
    </row>
    <row r="65" spans="9:15" s="55" customFormat="1" x14ac:dyDescent="0.25">
      <c r="I65" s="56"/>
      <c r="O65" s="56"/>
    </row>
    <row r="66" spans="9:15" s="55" customFormat="1" x14ac:dyDescent="0.25">
      <c r="I66" s="56"/>
      <c r="O66" s="56"/>
    </row>
    <row r="67" spans="9:15" s="55" customFormat="1" x14ac:dyDescent="0.25">
      <c r="I67" s="56"/>
      <c r="O67" s="56"/>
    </row>
    <row r="68" spans="9:15" s="55" customFormat="1" x14ac:dyDescent="0.25">
      <c r="I68" s="56"/>
      <c r="O68" s="56"/>
    </row>
    <row r="69" spans="9:15" s="55" customFormat="1" x14ac:dyDescent="0.25">
      <c r="I69" s="56"/>
      <c r="O69" s="56"/>
    </row>
    <row r="70" spans="9:15" s="55" customFormat="1" x14ac:dyDescent="0.25">
      <c r="I70" s="56"/>
      <c r="O70" s="56"/>
    </row>
    <row r="71" spans="9:15" s="55" customFormat="1" x14ac:dyDescent="0.25">
      <c r="I71" s="56"/>
      <c r="O71" s="56"/>
    </row>
    <row r="72" spans="9:15" s="55" customFormat="1" x14ac:dyDescent="0.25">
      <c r="I72" s="56"/>
      <c r="O72" s="56"/>
    </row>
    <row r="73" spans="9:15" s="55" customFormat="1" x14ac:dyDescent="0.25">
      <c r="I73" s="56"/>
      <c r="O73" s="56"/>
    </row>
    <row r="74" spans="9:15" s="55" customFormat="1" x14ac:dyDescent="0.25">
      <c r="I74" s="56"/>
      <c r="O74" s="56"/>
    </row>
    <row r="75" spans="9:15" s="55" customFormat="1" x14ac:dyDescent="0.25">
      <c r="I75" s="56"/>
      <c r="O75" s="56"/>
    </row>
    <row r="76" spans="9:15" s="55" customFormat="1" x14ac:dyDescent="0.25">
      <c r="I76" s="56"/>
      <c r="O76" s="56"/>
    </row>
    <row r="77" spans="9:15" s="55" customFormat="1" x14ac:dyDescent="0.25">
      <c r="I77" s="56"/>
      <c r="O77" s="56"/>
    </row>
    <row r="78" spans="9:15" s="55" customFormat="1" x14ac:dyDescent="0.25">
      <c r="I78" s="56"/>
      <c r="O78" s="56"/>
    </row>
    <row r="79" spans="9:15" s="55" customFormat="1" x14ac:dyDescent="0.25">
      <c r="I79" s="56"/>
      <c r="O79" s="56"/>
    </row>
    <row r="80" spans="9:15" s="55" customFormat="1" x14ac:dyDescent="0.25">
      <c r="I80" s="56"/>
      <c r="O80" s="56"/>
    </row>
    <row r="81" spans="9:15" s="55" customFormat="1" x14ac:dyDescent="0.25">
      <c r="I81" s="56"/>
      <c r="O81" s="56"/>
    </row>
    <row r="82" spans="9:15" s="55" customFormat="1" x14ac:dyDescent="0.25">
      <c r="I82" s="56"/>
      <c r="O82" s="56"/>
    </row>
    <row r="83" spans="9:15" s="55" customFormat="1" x14ac:dyDescent="0.25">
      <c r="I83" s="56"/>
      <c r="O83" s="56"/>
    </row>
    <row r="84" spans="9:15" s="55" customFormat="1" x14ac:dyDescent="0.25">
      <c r="I84" s="56"/>
      <c r="O84" s="56"/>
    </row>
    <row r="85" spans="9:15" s="55" customFormat="1" x14ac:dyDescent="0.25">
      <c r="I85" s="56"/>
      <c r="O85" s="56"/>
    </row>
    <row r="86" spans="9:15" s="55" customFormat="1" x14ac:dyDescent="0.25">
      <c r="I86" s="56"/>
      <c r="O86" s="56"/>
    </row>
    <row r="87" spans="9:15" s="55" customFormat="1" x14ac:dyDescent="0.25">
      <c r="I87" s="56"/>
      <c r="O87" s="56"/>
    </row>
    <row r="88" spans="9:15" s="55" customFormat="1" x14ac:dyDescent="0.25">
      <c r="I88" s="56"/>
      <c r="O88" s="56"/>
    </row>
    <row r="89" spans="9:15" s="55" customFormat="1" x14ac:dyDescent="0.25">
      <c r="I89" s="56"/>
      <c r="O89" s="56"/>
    </row>
    <row r="90" spans="9:15" s="55" customFormat="1" x14ac:dyDescent="0.25">
      <c r="I90" s="56"/>
      <c r="O90" s="56"/>
    </row>
    <row r="91" spans="9:15" s="55" customFormat="1" x14ac:dyDescent="0.25">
      <c r="I91" s="56"/>
      <c r="O91" s="56"/>
    </row>
    <row r="92" spans="9:15" s="55" customFormat="1" x14ac:dyDescent="0.25">
      <c r="I92" s="56"/>
      <c r="O92" s="56"/>
    </row>
    <row r="93" spans="9:15" s="55" customFormat="1" x14ac:dyDescent="0.25">
      <c r="I93" s="56"/>
      <c r="O93" s="56"/>
    </row>
    <row r="94" spans="9:15" s="55" customFormat="1" x14ac:dyDescent="0.25">
      <c r="I94" s="56"/>
      <c r="O94" s="56"/>
    </row>
    <row r="95" spans="9:15" s="55" customFormat="1" x14ac:dyDescent="0.25">
      <c r="I95" s="56"/>
      <c r="O95" s="56"/>
    </row>
    <row r="96" spans="9:15" s="55" customFormat="1" x14ac:dyDescent="0.25">
      <c r="I96" s="56"/>
      <c r="O96" s="56"/>
    </row>
    <row r="97" spans="9:15" s="55" customFormat="1" x14ac:dyDescent="0.25">
      <c r="I97" s="56"/>
      <c r="O97" s="56"/>
    </row>
    <row r="98" spans="9:15" s="55" customFormat="1" x14ac:dyDescent="0.25">
      <c r="I98" s="56"/>
      <c r="O98" s="56"/>
    </row>
    <row r="99" spans="9:15" s="55" customFormat="1" x14ac:dyDescent="0.25">
      <c r="I99" s="56"/>
      <c r="O99" s="56"/>
    </row>
    <row r="100" spans="9:15" s="55" customFormat="1" x14ac:dyDescent="0.25">
      <c r="I100" s="56"/>
      <c r="O100" s="56"/>
    </row>
    <row r="101" spans="9:15" s="55" customFormat="1" x14ac:dyDescent="0.25">
      <c r="I101" s="56"/>
      <c r="O101" s="56"/>
    </row>
    <row r="102" spans="9:15" s="55" customFormat="1" x14ac:dyDescent="0.25">
      <c r="I102" s="56"/>
      <c r="O102" s="56"/>
    </row>
    <row r="103" spans="9:15" s="55" customFormat="1" x14ac:dyDescent="0.25">
      <c r="I103" s="56"/>
      <c r="O103" s="56"/>
    </row>
    <row r="104" spans="9:15" s="55" customFormat="1" x14ac:dyDescent="0.25">
      <c r="I104" s="56"/>
      <c r="O104" s="56"/>
    </row>
    <row r="105" spans="9:15" s="55" customFormat="1" x14ac:dyDescent="0.25">
      <c r="I105" s="56"/>
      <c r="O105" s="56"/>
    </row>
    <row r="106" spans="9:15" s="55" customFormat="1" x14ac:dyDescent="0.25">
      <c r="I106" s="56"/>
      <c r="O106" s="56"/>
    </row>
    <row r="107" spans="9:15" s="55" customFormat="1" x14ac:dyDescent="0.25">
      <c r="I107" s="56"/>
      <c r="O107" s="56"/>
    </row>
    <row r="108" spans="9:15" s="55" customFormat="1" x14ac:dyDescent="0.25">
      <c r="I108" s="56"/>
      <c r="O108" s="56"/>
    </row>
    <row r="109" spans="9:15" s="55" customFormat="1" x14ac:dyDescent="0.25">
      <c r="I109" s="56"/>
      <c r="O109" s="56"/>
    </row>
    <row r="110" spans="9:15" s="55" customFormat="1" x14ac:dyDescent="0.25">
      <c r="I110" s="56"/>
      <c r="O110" s="56"/>
    </row>
    <row r="111" spans="9:15" s="55" customFormat="1" x14ac:dyDescent="0.25">
      <c r="I111" s="56"/>
      <c r="O111" s="56"/>
    </row>
    <row r="112" spans="9:15" s="55" customFormat="1" x14ac:dyDescent="0.25">
      <c r="I112" s="56"/>
      <c r="O112" s="56"/>
    </row>
    <row r="113" spans="9:15" s="55" customFormat="1" x14ac:dyDescent="0.25">
      <c r="I113" s="56"/>
      <c r="O113" s="56"/>
    </row>
    <row r="114" spans="9:15" s="55" customFormat="1" x14ac:dyDescent="0.25">
      <c r="I114" s="56"/>
      <c r="O114" s="56"/>
    </row>
    <row r="115" spans="9:15" s="55" customFormat="1" x14ac:dyDescent="0.25">
      <c r="I115" s="56"/>
      <c r="O115" s="56"/>
    </row>
    <row r="116" spans="9:15" s="55" customFormat="1" x14ac:dyDescent="0.25">
      <c r="I116" s="56"/>
      <c r="O116" s="56"/>
    </row>
    <row r="117" spans="9:15" s="55" customFormat="1" x14ac:dyDescent="0.25">
      <c r="I117" s="56"/>
      <c r="O117" s="56"/>
    </row>
    <row r="118" spans="9:15" s="55" customFormat="1" x14ac:dyDescent="0.25">
      <c r="I118" s="56"/>
      <c r="O118" s="56"/>
    </row>
    <row r="119" spans="9:15" s="55" customFormat="1" x14ac:dyDescent="0.25">
      <c r="I119" s="56"/>
      <c r="O119" s="56"/>
    </row>
    <row r="120" spans="9:15" s="55" customFormat="1" x14ac:dyDescent="0.25">
      <c r="I120" s="56"/>
      <c r="O120" s="56"/>
    </row>
    <row r="121" spans="9:15" s="55" customFormat="1" x14ac:dyDescent="0.25">
      <c r="I121" s="56"/>
      <c r="O121" s="56"/>
    </row>
    <row r="122" spans="9:15" s="55" customFormat="1" x14ac:dyDescent="0.25">
      <c r="I122" s="56"/>
      <c r="O122" s="56"/>
    </row>
    <row r="123" spans="9:15" s="55" customFormat="1" x14ac:dyDescent="0.25">
      <c r="I123" s="56"/>
      <c r="O123" s="56"/>
    </row>
    <row r="124" spans="9:15" s="55" customFormat="1" x14ac:dyDescent="0.25">
      <c r="I124" s="56"/>
      <c r="O124" s="56"/>
    </row>
    <row r="125" spans="9:15" s="55" customFormat="1" x14ac:dyDescent="0.25">
      <c r="I125" s="56"/>
      <c r="O125" s="56"/>
    </row>
    <row r="126" spans="9:15" s="55" customFormat="1" x14ac:dyDescent="0.25">
      <c r="I126" s="56"/>
      <c r="O126" s="56"/>
    </row>
    <row r="127" spans="9:15" s="55" customFormat="1" x14ac:dyDescent="0.25">
      <c r="I127" s="56"/>
      <c r="O127" s="56"/>
    </row>
    <row r="128" spans="9:15" s="55" customFormat="1" x14ac:dyDescent="0.25">
      <c r="I128" s="56"/>
      <c r="O128" s="56"/>
    </row>
    <row r="129" spans="1:15" s="55" customFormat="1" x14ac:dyDescent="0.25">
      <c r="I129" s="56"/>
      <c r="O129" s="56"/>
    </row>
    <row r="130" spans="1:15" s="55" customFormat="1" x14ac:dyDescent="0.25">
      <c r="I130" s="56"/>
      <c r="O130" s="56"/>
    </row>
    <row r="131" spans="1:15" s="55" customFormat="1" x14ac:dyDescent="0.25">
      <c r="A131" s="92"/>
      <c r="H131" s="92"/>
      <c r="I131" s="56"/>
      <c r="M131" s="92"/>
      <c r="O131" s="56"/>
    </row>
    <row r="132" spans="1:15" s="55" customFormat="1" x14ac:dyDescent="0.25">
      <c r="A132" s="92"/>
      <c r="H132" s="92"/>
      <c r="I132" s="56"/>
      <c r="M132" s="92"/>
      <c r="O132" s="56"/>
    </row>
    <row r="133" spans="1:15" s="55" customFormat="1" x14ac:dyDescent="0.25">
      <c r="A133" s="92"/>
      <c r="H133" s="92"/>
      <c r="I133" s="56"/>
      <c r="M133" s="92"/>
      <c r="O133" s="56"/>
    </row>
    <row r="134" spans="1:15" s="55" customFormat="1" x14ac:dyDescent="0.25">
      <c r="A134" s="92"/>
      <c r="H134" s="92"/>
      <c r="I134" s="56"/>
      <c r="M134" s="92"/>
      <c r="O134" s="56"/>
    </row>
    <row r="135" spans="1:15" s="55" customFormat="1" x14ac:dyDescent="0.25">
      <c r="I135" s="56"/>
      <c r="O135" s="56"/>
    </row>
    <row r="136" spans="1:15" s="55" customFormat="1" x14ac:dyDescent="0.25">
      <c r="I136" s="56"/>
      <c r="O136" s="56"/>
    </row>
    <row r="137" spans="1:15" s="55" customFormat="1" x14ac:dyDescent="0.25">
      <c r="I137" s="56"/>
      <c r="O137" s="56"/>
    </row>
    <row r="138" spans="1:15" s="55" customFormat="1" x14ac:dyDescent="0.25">
      <c r="I138" s="56"/>
      <c r="O138" s="56"/>
    </row>
    <row r="139" spans="1:15" s="55" customFormat="1" x14ac:dyDescent="0.25">
      <c r="I139" s="56"/>
      <c r="O139" s="56"/>
    </row>
    <row r="140" spans="1:15" s="55" customFormat="1" x14ac:dyDescent="0.25">
      <c r="I140" s="56"/>
      <c r="O140" s="56"/>
    </row>
    <row r="141" spans="1:15" s="55" customFormat="1" x14ac:dyDescent="0.25">
      <c r="I141" s="56"/>
      <c r="O141" s="56"/>
    </row>
    <row r="142" spans="1:15" s="55" customFormat="1" x14ac:dyDescent="0.25">
      <c r="I142" s="56"/>
      <c r="O142" s="56"/>
    </row>
    <row r="143" spans="1:15" s="55" customFormat="1" x14ac:dyDescent="0.25">
      <c r="I143" s="56"/>
      <c r="O143" s="56"/>
    </row>
    <row r="144" spans="1:15" s="55" customFormat="1" x14ac:dyDescent="0.25">
      <c r="I144" s="56"/>
      <c r="O144" s="56"/>
    </row>
    <row r="145" spans="9:15" s="55" customFormat="1" x14ac:dyDescent="0.25">
      <c r="I145" s="56"/>
      <c r="O145" s="56"/>
    </row>
    <row r="146" spans="9:15" s="55" customFormat="1" x14ac:dyDescent="0.25">
      <c r="I146" s="56"/>
      <c r="O146" s="56"/>
    </row>
    <row r="147" spans="9:15" s="55" customFormat="1" x14ac:dyDescent="0.25">
      <c r="I147" s="56"/>
      <c r="O147" s="56"/>
    </row>
    <row r="148" spans="9:15" s="55" customFormat="1" x14ac:dyDescent="0.25">
      <c r="I148" s="56"/>
      <c r="O148" s="56"/>
    </row>
    <row r="149" spans="9:15" s="55" customFormat="1" x14ac:dyDescent="0.25">
      <c r="I149" s="56"/>
      <c r="O149" s="56"/>
    </row>
    <row r="150" spans="9:15" s="55" customFormat="1" x14ac:dyDescent="0.25">
      <c r="I150" s="56"/>
      <c r="O150" s="56"/>
    </row>
    <row r="151" spans="9:15" s="55" customFormat="1" x14ac:dyDescent="0.25">
      <c r="I151" s="56"/>
      <c r="O151" s="56"/>
    </row>
    <row r="152" spans="9:15" s="55" customFormat="1" x14ac:dyDescent="0.25">
      <c r="I152" s="56"/>
      <c r="O152" s="56"/>
    </row>
    <row r="153" spans="9:15" s="55" customFormat="1" x14ac:dyDescent="0.25">
      <c r="I153" s="56"/>
      <c r="O153" s="56"/>
    </row>
    <row r="154" spans="9:15" s="55" customFormat="1" x14ac:dyDescent="0.25">
      <c r="I154" s="56"/>
      <c r="O154" s="56"/>
    </row>
    <row r="155" spans="9:15" s="55" customFormat="1" x14ac:dyDescent="0.25">
      <c r="I155" s="56"/>
      <c r="O155" s="56"/>
    </row>
    <row r="156" spans="9:15" s="55" customFormat="1" x14ac:dyDescent="0.25">
      <c r="I156" s="56"/>
      <c r="O156" s="56"/>
    </row>
    <row r="157" spans="9:15" s="55" customFormat="1" x14ac:dyDescent="0.25">
      <c r="I157" s="56"/>
      <c r="O157" s="56"/>
    </row>
    <row r="158" spans="9:15" s="55" customFormat="1" x14ac:dyDescent="0.25">
      <c r="I158" s="56"/>
      <c r="O158" s="56"/>
    </row>
    <row r="159" spans="9:15" s="55" customFormat="1" x14ac:dyDescent="0.25">
      <c r="I159" s="56"/>
      <c r="O159" s="56"/>
    </row>
    <row r="160" spans="9:15" s="55" customFormat="1" x14ac:dyDescent="0.25">
      <c r="I160" s="56"/>
      <c r="O160" s="56"/>
    </row>
    <row r="161" spans="9:15" s="55" customFormat="1" x14ac:dyDescent="0.25">
      <c r="I161" s="56"/>
      <c r="O161" s="56"/>
    </row>
    <row r="162" spans="9:15" s="55" customFormat="1" x14ac:dyDescent="0.25">
      <c r="I162" s="56"/>
      <c r="O162" s="56"/>
    </row>
    <row r="163" spans="9:15" s="55" customFormat="1" x14ac:dyDescent="0.25">
      <c r="I163" s="56"/>
      <c r="O163" s="56"/>
    </row>
    <row r="164" spans="9:15" s="55" customFormat="1" x14ac:dyDescent="0.25">
      <c r="I164" s="56"/>
      <c r="O164" s="56"/>
    </row>
    <row r="165" spans="9:15" s="55" customFormat="1" x14ac:dyDescent="0.25">
      <c r="I165" s="56"/>
      <c r="O165" s="56"/>
    </row>
    <row r="166" spans="9:15" s="55" customFormat="1" x14ac:dyDescent="0.25">
      <c r="I166" s="56"/>
      <c r="O166" s="56"/>
    </row>
    <row r="167" spans="9:15" s="55" customFormat="1" x14ac:dyDescent="0.25">
      <c r="I167" s="56"/>
      <c r="O167" s="56"/>
    </row>
    <row r="168" spans="9:15" s="55" customFormat="1" x14ac:dyDescent="0.25">
      <c r="I168" s="56"/>
      <c r="O168" s="56"/>
    </row>
    <row r="169" spans="9:15" s="55" customFormat="1" x14ac:dyDescent="0.25">
      <c r="I169" s="56"/>
      <c r="O169" s="56"/>
    </row>
    <row r="170" spans="9:15" s="55" customFormat="1" x14ac:dyDescent="0.25">
      <c r="I170" s="56"/>
      <c r="O170" s="56"/>
    </row>
    <row r="171" spans="9:15" s="55" customFormat="1" x14ac:dyDescent="0.25">
      <c r="I171" s="56"/>
      <c r="O171" s="56"/>
    </row>
    <row r="172" spans="9:15" s="55" customFormat="1" x14ac:dyDescent="0.25">
      <c r="I172" s="56"/>
      <c r="O172" s="56"/>
    </row>
    <row r="173" spans="9:15" s="55" customFormat="1" x14ac:dyDescent="0.25">
      <c r="I173" s="56"/>
      <c r="O173" s="56"/>
    </row>
    <row r="174" spans="9:15" s="55" customFormat="1" x14ac:dyDescent="0.25">
      <c r="I174" s="56"/>
      <c r="O174" s="56"/>
    </row>
    <row r="175" spans="9:15" s="55" customFormat="1" x14ac:dyDescent="0.25">
      <c r="I175" s="56"/>
      <c r="O175" s="56"/>
    </row>
    <row r="176" spans="9:15" s="55" customFormat="1" x14ac:dyDescent="0.25">
      <c r="I176" s="56"/>
      <c r="O176" s="56"/>
    </row>
    <row r="177" spans="9:15" s="55" customFormat="1" x14ac:dyDescent="0.25">
      <c r="I177" s="56"/>
      <c r="O177" s="56"/>
    </row>
    <row r="178" spans="9:15" s="55" customFormat="1" x14ac:dyDescent="0.25">
      <c r="I178" s="56"/>
      <c r="O178" s="56"/>
    </row>
    <row r="179" spans="9:15" s="55" customFormat="1" x14ac:dyDescent="0.25">
      <c r="I179" s="56"/>
      <c r="O179" s="56"/>
    </row>
    <row r="180" spans="9:15" s="55" customFormat="1" x14ac:dyDescent="0.25">
      <c r="I180" s="56"/>
      <c r="O180" s="56"/>
    </row>
    <row r="181" spans="9:15" s="55" customFormat="1" x14ac:dyDescent="0.25">
      <c r="I181" s="56"/>
      <c r="O181" s="56"/>
    </row>
    <row r="182" spans="9:15" s="55" customFormat="1" x14ac:dyDescent="0.25">
      <c r="I182" s="56"/>
      <c r="O182" s="56"/>
    </row>
    <row r="183" spans="9:15" s="55" customFormat="1" x14ac:dyDescent="0.25">
      <c r="I183" s="56"/>
      <c r="O183" s="56"/>
    </row>
    <row r="184" spans="9:15" s="55" customFormat="1" x14ac:dyDescent="0.25">
      <c r="I184" s="56"/>
      <c r="O184" s="56"/>
    </row>
    <row r="185" spans="9:15" s="55" customFormat="1" x14ac:dyDescent="0.25">
      <c r="I185" s="56"/>
      <c r="O185" s="56"/>
    </row>
    <row r="186" spans="9:15" s="55" customFormat="1" x14ac:dyDescent="0.25">
      <c r="I186" s="56"/>
      <c r="O186" s="56"/>
    </row>
    <row r="187" spans="9:15" s="55" customFormat="1" x14ac:dyDescent="0.25">
      <c r="I187" s="56"/>
      <c r="O187" s="56"/>
    </row>
    <row r="188" spans="9:15" s="55" customFormat="1" x14ac:dyDescent="0.25">
      <c r="I188" s="56"/>
      <c r="O188" s="56"/>
    </row>
    <row r="189" spans="9:15" s="55" customFormat="1" x14ac:dyDescent="0.25">
      <c r="I189" s="56"/>
      <c r="O189" s="56"/>
    </row>
    <row r="190" spans="9:15" s="55" customFormat="1" x14ac:dyDescent="0.25">
      <c r="I190" s="56"/>
      <c r="O190" s="56"/>
    </row>
    <row r="191" spans="9:15" s="55" customFormat="1" x14ac:dyDescent="0.25">
      <c r="I191" s="56"/>
      <c r="O191" s="56"/>
    </row>
    <row r="192" spans="9:15" s="55" customFormat="1" x14ac:dyDescent="0.25">
      <c r="I192" s="56"/>
      <c r="O192" s="56"/>
    </row>
    <row r="193" spans="9:15" s="55" customFormat="1" x14ac:dyDescent="0.25">
      <c r="I193" s="56"/>
      <c r="O193" s="56"/>
    </row>
    <row r="194" spans="9:15" s="55" customFormat="1" x14ac:dyDescent="0.25">
      <c r="I194" s="56"/>
      <c r="O194" s="56"/>
    </row>
    <row r="195" spans="9:15" s="55" customFormat="1" x14ac:dyDescent="0.25">
      <c r="I195" s="56"/>
      <c r="O195" s="56"/>
    </row>
    <row r="196" spans="9:15" s="55" customFormat="1" x14ac:dyDescent="0.25">
      <c r="I196" s="56"/>
      <c r="O196" s="56"/>
    </row>
    <row r="197" spans="9:15" s="55" customFormat="1" x14ac:dyDescent="0.25">
      <c r="I197" s="56"/>
      <c r="O197" s="56"/>
    </row>
    <row r="198" spans="9:15" s="55" customFormat="1" x14ac:dyDescent="0.25">
      <c r="I198" s="56"/>
      <c r="O198" s="56"/>
    </row>
    <row r="199" spans="9:15" s="55" customFormat="1" x14ac:dyDescent="0.25">
      <c r="I199" s="56"/>
      <c r="O199" s="56"/>
    </row>
    <row r="200" spans="9:15" s="55" customFormat="1" x14ac:dyDescent="0.25">
      <c r="I200" s="56"/>
      <c r="O200" s="56"/>
    </row>
    <row r="201" spans="9:15" s="55" customFormat="1" x14ac:dyDescent="0.25">
      <c r="I201" s="56"/>
      <c r="O201" s="56"/>
    </row>
    <row r="202" spans="9:15" s="55" customFormat="1" x14ac:dyDescent="0.25">
      <c r="I202" s="56"/>
      <c r="O202" s="56"/>
    </row>
    <row r="203" spans="9:15" s="55" customFormat="1" x14ac:dyDescent="0.25">
      <c r="I203" s="56"/>
      <c r="O203" s="56"/>
    </row>
    <row r="204" spans="9:15" s="55" customFormat="1" x14ac:dyDescent="0.25">
      <c r="I204" s="56"/>
      <c r="O204" s="56"/>
    </row>
    <row r="205" spans="9:15" s="55" customFormat="1" x14ac:dyDescent="0.25">
      <c r="I205" s="56"/>
      <c r="O205" s="56"/>
    </row>
    <row r="206" spans="9:15" s="55" customFormat="1" x14ac:dyDescent="0.25">
      <c r="I206" s="56"/>
      <c r="O206" s="56"/>
    </row>
    <row r="207" spans="9:15" s="55" customFormat="1" x14ac:dyDescent="0.25">
      <c r="I207" s="56"/>
      <c r="O207" s="56"/>
    </row>
    <row r="208" spans="9:15" s="55" customFormat="1" x14ac:dyDescent="0.25">
      <c r="I208" s="56"/>
      <c r="O208" s="56"/>
    </row>
    <row r="209" spans="9:15" s="55" customFormat="1" x14ac:dyDescent="0.25">
      <c r="I209" s="56"/>
      <c r="O209" s="56"/>
    </row>
    <row r="210" spans="9:15" s="55" customFormat="1" x14ac:dyDescent="0.25">
      <c r="I210" s="56"/>
      <c r="O210" s="56"/>
    </row>
    <row r="211" spans="9:15" s="55" customFormat="1" x14ac:dyDescent="0.25">
      <c r="I211" s="56"/>
      <c r="O211" s="56"/>
    </row>
    <row r="212" spans="9:15" s="55" customFormat="1" x14ac:dyDescent="0.25">
      <c r="I212" s="56"/>
      <c r="O212" s="56"/>
    </row>
    <row r="213" spans="9:15" s="55" customFormat="1" x14ac:dyDescent="0.25">
      <c r="I213" s="56"/>
      <c r="O213" s="56"/>
    </row>
    <row r="214" spans="9:15" s="55" customFormat="1" x14ac:dyDescent="0.25">
      <c r="I214" s="56"/>
      <c r="O214" s="56"/>
    </row>
    <row r="215" spans="9:15" s="55" customFormat="1" x14ac:dyDescent="0.25">
      <c r="I215" s="56"/>
      <c r="O215" s="56"/>
    </row>
    <row r="216" spans="9:15" s="55" customFormat="1" x14ac:dyDescent="0.25">
      <c r="I216" s="56"/>
      <c r="O216" s="56"/>
    </row>
    <row r="217" spans="9:15" s="55" customFormat="1" x14ac:dyDescent="0.25">
      <c r="I217" s="56"/>
      <c r="O217" s="56"/>
    </row>
    <row r="218" spans="9:15" s="55" customFormat="1" x14ac:dyDescent="0.25">
      <c r="I218" s="56"/>
      <c r="O218" s="56"/>
    </row>
    <row r="219" spans="9:15" s="55" customFormat="1" x14ac:dyDescent="0.25">
      <c r="I219" s="56"/>
      <c r="O219" s="56"/>
    </row>
    <row r="220" spans="9:15" s="55" customFormat="1" x14ac:dyDescent="0.25">
      <c r="I220" s="56"/>
      <c r="O220" s="56"/>
    </row>
    <row r="221" spans="9:15" s="55" customFormat="1" x14ac:dyDescent="0.25">
      <c r="I221" s="56"/>
      <c r="O221" s="56"/>
    </row>
    <row r="222" spans="9:15" s="55" customFormat="1" x14ac:dyDescent="0.25">
      <c r="I222" s="56"/>
      <c r="O222" s="56"/>
    </row>
    <row r="223" spans="9:15" s="55" customFormat="1" x14ac:dyDescent="0.25">
      <c r="I223" s="56"/>
      <c r="O223" s="56"/>
    </row>
    <row r="224" spans="9:15" s="55" customFormat="1" x14ac:dyDescent="0.25">
      <c r="I224" s="56"/>
      <c r="O224" s="56"/>
    </row>
    <row r="225" spans="9:15" s="55" customFormat="1" x14ac:dyDescent="0.25">
      <c r="I225" s="56"/>
      <c r="O225" s="56"/>
    </row>
    <row r="226" spans="9:15" s="55" customFormat="1" x14ac:dyDescent="0.25">
      <c r="I226" s="56"/>
      <c r="O226" s="56"/>
    </row>
    <row r="227" spans="9:15" s="55" customFormat="1" x14ac:dyDescent="0.25">
      <c r="I227" s="56"/>
      <c r="O227" s="56"/>
    </row>
    <row r="228" spans="9:15" s="55" customFormat="1" x14ac:dyDescent="0.25">
      <c r="I228" s="56"/>
      <c r="O228" s="56"/>
    </row>
    <row r="229" spans="9:15" s="55" customFormat="1" x14ac:dyDescent="0.25">
      <c r="I229" s="56"/>
      <c r="O229" s="56"/>
    </row>
    <row r="230" spans="9:15" s="55" customFormat="1" x14ac:dyDescent="0.25">
      <c r="I230" s="56"/>
      <c r="O230" s="56"/>
    </row>
    <row r="231" spans="9:15" s="55" customFormat="1" x14ac:dyDescent="0.25">
      <c r="I231" s="56"/>
      <c r="O231" s="56"/>
    </row>
    <row r="232" spans="9:15" s="55" customFormat="1" x14ac:dyDescent="0.25">
      <c r="I232" s="56"/>
      <c r="O232" s="56"/>
    </row>
    <row r="233" spans="9:15" s="55" customFormat="1" x14ac:dyDescent="0.25">
      <c r="I233" s="56"/>
      <c r="O233" s="56"/>
    </row>
    <row r="234" spans="9:15" s="55" customFormat="1" x14ac:dyDescent="0.25">
      <c r="I234" s="56"/>
      <c r="O234" s="56"/>
    </row>
    <row r="235" spans="9:15" s="55" customFormat="1" x14ac:dyDescent="0.25">
      <c r="I235" s="56"/>
      <c r="O235" s="56"/>
    </row>
    <row r="236" spans="9:15" s="55" customFormat="1" x14ac:dyDescent="0.25">
      <c r="I236" s="56"/>
      <c r="O236" s="56"/>
    </row>
    <row r="237" spans="9:15" s="55" customFormat="1" x14ac:dyDescent="0.25">
      <c r="I237" s="56"/>
      <c r="O237" s="56"/>
    </row>
    <row r="238" spans="9:15" s="55" customFormat="1" x14ac:dyDescent="0.25">
      <c r="I238" s="56"/>
      <c r="O238" s="56"/>
    </row>
    <row r="239" spans="9:15" s="55" customFormat="1" x14ac:dyDescent="0.25">
      <c r="I239" s="56"/>
      <c r="O239" s="56"/>
    </row>
    <row r="240" spans="9:15" s="55" customFormat="1" x14ac:dyDescent="0.25">
      <c r="I240" s="56"/>
      <c r="O240" s="56"/>
    </row>
    <row r="241" spans="9:15" s="55" customFormat="1" x14ac:dyDescent="0.25">
      <c r="I241" s="56"/>
      <c r="O241" s="56"/>
    </row>
    <row r="242" spans="9:15" s="55" customFormat="1" x14ac:dyDescent="0.25">
      <c r="I242" s="56"/>
      <c r="O242" s="56"/>
    </row>
    <row r="243" spans="9:15" s="55" customFormat="1" x14ac:dyDescent="0.25">
      <c r="I243" s="56"/>
      <c r="O243" s="56"/>
    </row>
    <row r="244" spans="9:15" s="55" customFormat="1" x14ac:dyDescent="0.25">
      <c r="I244" s="56"/>
      <c r="O244" s="56"/>
    </row>
    <row r="245" spans="9:15" s="55" customFormat="1" x14ac:dyDescent="0.25">
      <c r="I245" s="56"/>
      <c r="O245" s="56"/>
    </row>
    <row r="246" spans="9:15" s="55" customFormat="1" x14ac:dyDescent="0.25">
      <c r="I246" s="56"/>
      <c r="O246" s="56"/>
    </row>
    <row r="247" spans="9:15" s="55" customFormat="1" x14ac:dyDescent="0.25">
      <c r="I247" s="56"/>
      <c r="O247" s="56"/>
    </row>
    <row r="248" spans="9:15" s="55" customFormat="1" x14ac:dyDescent="0.25">
      <c r="I248" s="56"/>
      <c r="O248" s="56"/>
    </row>
    <row r="249" spans="9:15" s="55" customFormat="1" x14ac:dyDescent="0.25">
      <c r="I249" s="56"/>
      <c r="O249" s="56"/>
    </row>
    <row r="250" spans="9:15" s="55" customFormat="1" x14ac:dyDescent="0.25">
      <c r="I250" s="56"/>
      <c r="O250" s="56"/>
    </row>
    <row r="251" spans="9:15" s="55" customFormat="1" x14ac:dyDescent="0.25">
      <c r="I251" s="56"/>
      <c r="O251" s="56"/>
    </row>
    <row r="252" spans="9:15" s="55" customFormat="1" x14ac:dyDescent="0.25">
      <c r="I252" s="56"/>
      <c r="O252" s="56"/>
    </row>
    <row r="253" spans="9:15" s="55" customFormat="1" x14ac:dyDescent="0.25">
      <c r="I253" s="56"/>
      <c r="O253" s="56"/>
    </row>
    <row r="254" spans="9:15" s="55" customFormat="1" x14ac:dyDescent="0.25">
      <c r="I254" s="56"/>
      <c r="O254" s="56"/>
    </row>
    <row r="255" spans="9:15" s="55" customFormat="1" x14ac:dyDescent="0.25">
      <c r="I255" s="56"/>
      <c r="O255" s="56"/>
    </row>
    <row r="256" spans="9:15" s="55" customFormat="1" x14ac:dyDescent="0.25">
      <c r="I256" s="56"/>
      <c r="O256" s="56"/>
    </row>
    <row r="257" spans="9:15" s="55" customFormat="1" x14ac:dyDescent="0.25">
      <c r="I257" s="56"/>
      <c r="O257" s="56"/>
    </row>
    <row r="258" spans="9:15" s="55" customFormat="1" x14ac:dyDescent="0.25">
      <c r="I258" s="56"/>
      <c r="O258" s="56"/>
    </row>
    <row r="259" spans="9:15" s="55" customFormat="1" x14ac:dyDescent="0.25">
      <c r="I259" s="56"/>
      <c r="O259" s="56"/>
    </row>
    <row r="260" spans="9:15" s="55" customFormat="1" x14ac:dyDescent="0.25">
      <c r="I260" s="56"/>
      <c r="O260" s="56"/>
    </row>
    <row r="261" spans="9:15" s="55" customFormat="1" x14ac:dyDescent="0.25">
      <c r="I261" s="56"/>
      <c r="O261" s="56"/>
    </row>
    <row r="262" spans="9:15" s="55" customFormat="1" x14ac:dyDescent="0.25">
      <c r="I262" s="56"/>
      <c r="O262" s="56"/>
    </row>
    <row r="263" spans="9:15" s="55" customFormat="1" x14ac:dyDescent="0.25">
      <c r="I263" s="56"/>
      <c r="O263" s="56"/>
    </row>
    <row r="264" spans="9:15" s="55" customFormat="1" x14ac:dyDescent="0.25">
      <c r="I264" s="56"/>
      <c r="O264" s="56"/>
    </row>
    <row r="265" spans="9:15" s="55" customFormat="1" x14ac:dyDescent="0.25">
      <c r="I265" s="56"/>
      <c r="O265" s="56"/>
    </row>
    <row r="266" spans="9:15" s="55" customFormat="1" x14ac:dyDescent="0.25">
      <c r="I266" s="56"/>
      <c r="O266" s="56"/>
    </row>
    <row r="267" spans="9:15" s="55" customFormat="1" x14ac:dyDescent="0.25">
      <c r="I267" s="56"/>
      <c r="O267" s="56"/>
    </row>
    <row r="268" spans="9:15" s="55" customFormat="1" x14ac:dyDescent="0.25">
      <c r="I268" s="56"/>
      <c r="O268" s="56"/>
    </row>
    <row r="269" spans="9:15" s="55" customFormat="1" x14ac:dyDescent="0.25">
      <c r="I269" s="56"/>
      <c r="O269" s="56"/>
    </row>
    <row r="270" spans="9:15" s="55" customFormat="1" x14ac:dyDescent="0.25">
      <c r="I270" s="56"/>
      <c r="O270" s="56"/>
    </row>
    <row r="271" spans="9:15" s="55" customFormat="1" x14ac:dyDescent="0.25">
      <c r="I271" s="56"/>
      <c r="O271" s="56"/>
    </row>
    <row r="272" spans="9:15" s="55" customFormat="1" x14ac:dyDescent="0.25">
      <c r="I272" s="56"/>
      <c r="O272" s="56"/>
    </row>
    <row r="273" spans="9:15" s="55" customFormat="1" x14ac:dyDescent="0.25">
      <c r="I273" s="56"/>
      <c r="O273" s="56"/>
    </row>
    <row r="274" spans="9:15" s="55" customFormat="1" x14ac:dyDescent="0.25">
      <c r="I274" s="56"/>
      <c r="O274" s="56"/>
    </row>
    <row r="275" spans="9:15" s="55" customFormat="1" x14ac:dyDescent="0.25">
      <c r="I275" s="56"/>
      <c r="O275" s="56"/>
    </row>
    <row r="276" spans="9:15" s="55" customFormat="1" x14ac:dyDescent="0.25">
      <c r="I276" s="56"/>
      <c r="O276" s="56"/>
    </row>
    <row r="277" spans="9:15" s="55" customFormat="1" x14ac:dyDescent="0.25">
      <c r="I277" s="56"/>
      <c r="O277" s="56"/>
    </row>
    <row r="278" spans="9:15" s="55" customFormat="1" x14ac:dyDescent="0.25">
      <c r="I278" s="56"/>
      <c r="O278" s="56"/>
    </row>
    <row r="279" spans="9:15" s="55" customFormat="1" x14ac:dyDescent="0.25">
      <c r="I279" s="56"/>
      <c r="O279" s="56"/>
    </row>
    <row r="280" spans="9:15" s="55" customFormat="1" x14ac:dyDescent="0.25">
      <c r="I280" s="56"/>
      <c r="O280" s="56"/>
    </row>
    <row r="281" spans="9:15" s="55" customFormat="1" x14ac:dyDescent="0.25">
      <c r="I281" s="56"/>
      <c r="O281" s="56"/>
    </row>
    <row r="282" spans="9:15" s="55" customFormat="1" x14ac:dyDescent="0.25">
      <c r="I282" s="56"/>
      <c r="O282" s="56"/>
    </row>
    <row r="283" spans="9:15" s="55" customFormat="1" x14ac:dyDescent="0.25">
      <c r="I283" s="56"/>
      <c r="O283" s="56"/>
    </row>
    <row r="284" spans="9:15" s="55" customFormat="1" x14ac:dyDescent="0.25">
      <c r="I284" s="56"/>
      <c r="O284" s="56"/>
    </row>
    <row r="285" spans="9:15" s="55" customFormat="1" x14ac:dyDescent="0.25">
      <c r="I285" s="56"/>
      <c r="O285" s="56"/>
    </row>
    <row r="286" spans="9:15" s="55" customFormat="1" x14ac:dyDescent="0.25">
      <c r="I286" s="56"/>
      <c r="O286" s="56"/>
    </row>
    <row r="287" spans="9:15" s="55" customFormat="1" x14ac:dyDescent="0.25">
      <c r="I287" s="56"/>
      <c r="O287" s="56"/>
    </row>
    <row r="288" spans="9:15" s="55" customFormat="1" x14ac:dyDescent="0.25">
      <c r="I288" s="56"/>
      <c r="O288" s="56"/>
    </row>
    <row r="289" spans="9:15" s="55" customFormat="1" x14ac:dyDescent="0.25">
      <c r="I289" s="56"/>
      <c r="O289" s="56"/>
    </row>
    <row r="290" spans="9:15" s="55" customFormat="1" x14ac:dyDescent="0.25">
      <c r="I290" s="56"/>
      <c r="O290" s="56"/>
    </row>
    <row r="291" spans="9:15" s="55" customFormat="1" x14ac:dyDescent="0.25">
      <c r="I291" s="56"/>
      <c r="O291" s="56"/>
    </row>
    <row r="292" spans="9:15" s="55" customFormat="1" x14ac:dyDescent="0.25">
      <c r="I292" s="56"/>
      <c r="O292" s="56"/>
    </row>
    <row r="293" spans="9:15" s="55" customFormat="1" x14ac:dyDescent="0.25">
      <c r="I293" s="56"/>
      <c r="O293" s="56"/>
    </row>
    <row r="294" spans="9:15" s="55" customFormat="1" x14ac:dyDescent="0.25">
      <c r="I294" s="56"/>
      <c r="O294" s="56"/>
    </row>
    <row r="295" spans="9:15" s="55" customFormat="1" x14ac:dyDescent="0.25">
      <c r="I295" s="56"/>
      <c r="O295" s="56"/>
    </row>
    <row r="296" spans="9:15" s="55" customFormat="1" x14ac:dyDescent="0.25">
      <c r="I296" s="56"/>
      <c r="O296" s="56"/>
    </row>
    <row r="297" spans="9:15" s="55" customFormat="1" x14ac:dyDescent="0.25">
      <c r="I297" s="56"/>
      <c r="O297" s="56"/>
    </row>
    <row r="298" spans="9:15" s="55" customFormat="1" x14ac:dyDescent="0.25">
      <c r="I298" s="56"/>
      <c r="O298" s="56"/>
    </row>
    <row r="299" spans="9:15" s="55" customFormat="1" x14ac:dyDescent="0.25">
      <c r="I299" s="56"/>
      <c r="O299" s="56"/>
    </row>
    <row r="300" spans="9:15" s="55" customFormat="1" x14ac:dyDescent="0.25">
      <c r="I300" s="56"/>
      <c r="O300" s="56"/>
    </row>
    <row r="301" spans="9:15" s="55" customFormat="1" x14ac:dyDescent="0.25">
      <c r="I301" s="56"/>
      <c r="O301" s="56"/>
    </row>
    <row r="302" spans="9:15" s="55" customFormat="1" x14ac:dyDescent="0.25">
      <c r="I302" s="56"/>
      <c r="O302" s="56"/>
    </row>
    <row r="303" spans="9:15" s="55" customFormat="1" x14ac:dyDescent="0.25">
      <c r="I303" s="56"/>
      <c r="O303" s="56"/>
    </row>
    <row r="304" spans="9:15" s="55" customFormat="1" x14ac:dyDescent="0.25">
      <c r="I304" s="56"/>
      <c r="O304" s="56"/>
    </row>
    <row r="305" spans="9:15" s="55" customFormat="1" x14ac:dyDescent="0.25">
      <c r="I305" s="56"/>
      <c r="O305" s="56"/>
    </row>
    <row r="306" spans="9:15" s="55" customFormat="1" x14ac:dyDescent="0.25">
      <c r="I306" s="56"/>
      <c r="O306" s="56"/>
    </row>
    <row r="307" spans="9:15" s="55" customFormat="1" x14ac:dyDescent="0.25">
      <c r="I307" s="56"/>
      <c r="O307" s="56"/>
    </row>
    <row r="308" spans="9:15" s="55" customFormat="1" x14ac:dyDescent="0.25">
      <c r="I308" s="56"/>
      <c r="O308" s="56"/>
    </row>
    <row r="309" spans="9:15" s="55" customFormat="1" x14ac:dyDescent="0.25">
      <c r="I309" s="56"/>
      <c r="O309" s="56"/>
    </row>
    <row r="310" spans="9:15" s="55" customFormat="1" x14ac:dyDescent="0.25">
      <c r="I310" s="56"/>
      <c r="O310" s="56"/>
    </row>
    <row r="311" spans="9:15" s="55" customFormat="1" x14ac:dyDescent="0.25">
      <c r="I311" s="56"/>
      <c r="O311" s="56"/>
    </row>
    <row r="312" spans="9:15" s="55" customFormat="1" x14ac:dyDescent="0.25">
      <c r="I312" s="56"/>
      <c r="O312" s="56"/>
    </row>
    <row r="313" spans="9:15" s="55" customFormat="1" x14ac:dyDescent="0.25">
      <c r="I313" s="56"/>
      <c r="O313" s="56"/>
    </row>
    <row r="314" spans="9:15" s="55" customFormat="1" x14ac:dyDescent="0.25">
      <c r="I314" s="56"/>
      <c r="O314" s="56"/>
    </row>
    <row r="315" spans="9:15" s="55" customFormat="1" x14ac:dyDescent="0.25">
      <c r="I315" s="56"/>
      <c r="O315" s="56"/>
    </row>
    <row r="316" spans="9:15" s="55" customFormat="1" x14ac:dyDescent="0.25">
      <c r="I316" s="56"/>
      <c r="O316" s="56"/>
    </row>
    <row r="317" spans="9:15" s="55" customFormat="1" x14ac:dyDescent="0.25">
      <c r="I317" s="56"/>
      <c r="O317" s="56"/>
    </row>
    <row r="318" spans="9:15" s="55" customFormat="1" x14ac:dyDescent="0.25">
      <c r="I318" s="56"/>
      <c r="O318" s="56"/>
    </row>
    <row r="319" spans="9:15" s="55" customFormat="1" x14ac:dyDescent="0.25">
      <c r="I319" s="56"/>
      <c r="O319" s="56"/>
    </row>
    <row r="320" spans="9:15" s="55" customFormat="1" x14ac:dyDescent="0.25">
      <c r="I320" s="56"/>
      <c r="O320" s="56"/>
    </row>
    <row r="321" spans="9:15" s="55" customFormat="1" x14ac:dyDescent="0.25">
      <c r="I321" s="56"/>
      <c r="O321" s="56"/>
    </row>
    <row r="322" spans="9:15" s="55" customFormat="1" x14ac:dyDescent="0.25">
      <c r="I322" s="56"/>
      <c r="O322" s="56"/>
    </row>
    <row r="323" spans="9:15" s="55" customFormat="1" x14ac:dyDescent="0.25">
      <c r="I323" s="56"/>
      <c r="O323" s="56"/>
    </row>
    <row r="324" spans="9:15" s="55" customFormat="1" x14ac:dyDescent="0.25">
      <c r="I324" s="56"/>
      <c r="O324" s="56"/>
    </row>
    <row r="325" spans="9:15" s="55" customFormat="1" x14ac:dyDescent="0.25">
      <c r="I325" s="56"/>
      <c r="O325" s="56"/>
    </row>
    <row r="326" spans="9:15" s="55" customFormat="1" x14ac:dyDescent="0.25">
      <c r="I326" s="56"/>
      <c r="O326" s="56"/>
    </row>
    <row r="327" spans="9:15" s="55" customFormat="1" x14ac:dyDescent="0.25">
      <c r="I327" s="56"/>
      <c r="O327" s="56"/>
    </row>
    <row r="328" spans="9:15" s="55" customFormat="1" x14ac:dyDescent="0.25">
      <c r="I328" s="56"/>
      <c r="O328" s="56"/>
    </row>
    <row r="329" spans="9:15" s="55" customFormat="1" x14ac:dyDescent="0.25">
      <c r="I329" s="56"/>
      <c r="O329" s="56"/>
    </row>
    <row r="330" spans="9:15" s="55" customFormat="1" x14ac:dyDescent="0.25">
      <c r="I330" s="56"/>
      <c r="O330" s="56"/>
    </row>
    <row r="331" spans="9:15" s="55" customFormat="1" x14ac:dyDescent="0.25">
      <c r="I331" s="56"/>
      <c r="O331" s="56"/>
    </row>
    <row r="332" spans="9:15" s="55" customFormat="1" x14ac:dyDescent="0.25">
      <c r="I332" s="56"/>
      <c r="O332" s="56"/>
    </row>
    <row r="333" spans="9:15" s="55" customFormat="1" x14ac:dyDescent="0.25">
      <c r="I333" s="56"/>
      <c r="O333" s="56"/>
    </row>
    <row r="334" spans="9:15" s="55" customFormat="1" x14ac:dyDescent="0.25">
      <c r="I334" s="56"/>
      <c r="O334" s="56"/>
    </row>
    <row r="335" spans="9:15" s="55" customFormat="1" x14ac:dyDescent="0.25">
      <c r="I335" s="56"/>
      <c r="O335" s="56"/>
    </row>
    <row r="336" spans="9:15" s="55" customFormat="1" x14ac:dyDescent="0.25">
      <c r="I336" s="56"/>
      <c r="O336" s="56"/>
    </row>
    <row r="337" spans="9:15" s="55" customFormat="1" x14ac:dyDescent="0.25">
      <c r="I337" s="56"/>
      <c r="O337" s="56"/>
    </row>
    <row r="338" spans="9:15" s="55" customFormat="1" x14ac:dyDescent="0.25">
      <c r="I338" s="56"/>
      <c r="O338" s="56"/>
    </row>
    <row r="339" spans="9:15" s="55" customFormat="1" x14ac:dyDescent="0.25">
      <c r="I339" s="56"/>
      <c r="O339" s="56"/>
    </row>
    <row r="340" spans="9:15" s="55" customFormat="1" x14ac:dyDescent="0.25">
      <c r="I340" s="56"/>
      <c r="O340" s="56"/>
    </row>
    <row r="341" spans="9:15" s="55" customFormat="1" x14ac:dyDescent="0.25">
      <c r="I341" s="56"/>
      <c r="O341" s="56"/>
    </row>
    <row r="342" spans="9:15" s="55" customFormat="1" x14ac:dyDescent="0.25">
      <c r="I342" s="56"/>
      <c r="O342" s="56"/>
    </row>
    <row r="343" spans="9:15" s="55" customFormat="1" x14ac:dyDescent="0.25">
      <c r="I343" s="56"/>
      <c r="O343" s="56"/>
    </row>
    <row r="344" spans="9:15" s="55" customFormat="1" x14ac:dyDescent="0.25">
      <c r="I344" s="56"/>
      <c r="O344" s="56"/>
    </row>
    <row r="345" spans="9:15" s="55" customFormat="1" x14ac:dyDescent="0.25">
      <c r="I345" s="56"/>
      <c r="O345" s="56"/>
    </row>
    <row r="346" spans="9:15" s="55" customFormat="1" x14ac:dyDescent="0.25">
      <c r="I346" s="56"/>
      <c r="O346" s="56"/>
    </row>
    <row r="347" spans="9:15" s="55" customFormat="1" x14ac:dyDescent="0.25">
      <c r="I347" s="56"/>
      <c r="O347" s="56"/>
    </row>
    <row r="348" spans="9:15" s="55" customFormat="1" x14ac:dyDescent="0.25">
      <c r="I348" s="56"/>
      <c r="O348" s="56"/>
    </row>
    <row r="349" spans="9:15" s="55" customFormat="1" x14ac:dyDescent="0.25">
      <c r="I349" s="56"/>
      <c r="O349" s="56"/>
    </row>
    <row r="350" spans="9:15" s="55" customFormat="1" x14ac:dyDescent="0.25">
      <c r="I350" s="56"/>
      <c r="O350" s="56"/>
    </row>
    <row r="351" spans="9:15" s="55" customFormat="1" x14ac:dyDescent="0.25">
      <c r="I351" s="56"/>
      <c r="O351" s="56"/>
    </row>
    <row r="352" spans="9:15" s="55" customFormat="1" x14ac:dyDescent="0.25">
      <c r="I352" s="56"/>
      <c r="O352" s="56"/>
    </row>
    <row r="353" spans="9:15" s="55" customFormat="1" x14ac:dyDescent="0.25">
      <c r="I353" s="56"/>
      <c r="O353" s="56"/>
    </row>
    <row r="354" spans="9:15" s="55" customFormat="1" x14ac:dyDescent="0.25">
      <c r="I354" s="56"/>
      <c r="O354" s="56"/>
    </row>
    <row r="355" spans="9:15" s="55" customFormat="1" x14ac:dyDescent="0.25">
      <c r="I355" s="56"/>
      <c r="O355" s="56"/>
    </row>
    <row r="356" spans="9:15" s="55" customFormat="1" x14ac:dyDescent="0.25">
      <c r="I356" s="56"/>
      <c r="O356" s="56"/>
    </row>
    <row r="357" spans="9:15" s="55" customFormat="1" x14ac:dyDescent="0.25">
      <c r="I357" s="56"/>
      <c r="O357" s="56"/>
    </row>
    <row r="358" spans="9:15" s="55" customFormat="1" x14ac:dyDescent="0.25">
      <c r="I358" s="56"/>
      <c r="O358" s="56"/>
    </row>
    <row r="359" spans="9:15" s="55" customFormat="1" x14ac:dyDescent="0.25">
      <c r="I359" s="56"/>
      <c r="O359" s="56"/>
    </row>
    <row r="360" spans="9:15" s="55" customFormat="1" x14ac:dyDescent="0.25">
      <c r="I360" s="56"/>
      <c r="O360" s="56"/>
    </row>
    <row r="361" spans="9:15" s="55" customFormat="1" x14ac:dyDescent="0.25">
      <c r="I361" s="56"/>
      <c r="O361" s="56"/>
    </row>
    <row r="362" spans="9:15" s="55" customFormat="1" x14ac:dyDescent="0.25">
      <c r="I362" s="56"/>
      <c r="O362" s="56"/>
    </row>
    <row r="363" spans="9:15" s="55" customFormat="1" x14ac:dyDescent="0.25">
      <c r="I363" s="56"/>
      <c r="O363" s="56"/>
    </row>
    <row r="364" spans="9:15" s="55" customFormat="1" x14ac:dyDescent="0.25">
      <c r="I364" s="56"/>
      <c r="O364" s="56"/>
    </row>
    <row r="365" spans="9:15" s="55" customFormat="1" x14ac:dyDescent="0.25">
      <c r="I365" s="56"/>
      <c r="O365" s="56"/>
    </row>
    <row r="366" spans="9:15" s="55" customFormat="1" x14ac:dyDescent="0.25">
      <c r="I366" s="56"/>
      <c r="O366" s="56"/>
    </row>
    <row r="367" spans="9:15" s="55" customFormat="1" x14ac:dyDescent="0.25">
      <c r="I367" s="56"/>
      <c r="O367" s="56"/>
    </row>
    <row r="368" spans="9:15" s="55" customFormat="1" x14ac:dyDescent="0.25">
      <c r="I368" s="56"/>
      <c r="O368" s="56"/>
    </row>
    <row r="369" spans="9:15" s="55" customFormat="1" x14ac:dyDescent="0.25">
      <c r="I369" s="56"/>
      <c r="O369" s="56"/>
    </row>
    <row r="370" spans="9:15" s="55" customFormat="1" x14ac:dyDescent="0.25">
      <c r="I370" s="56"/>
      <c r="O370" s="56"/>
    </row>
    <row r="371" spans="9:15" s="55" customFormat="1" x14ac:dyDescent="0.25">
      <c r="I371" s="56"/>
      <c r="O371" s="56"/>
    </row>
    <row r="372" spans="9:15" s="55" customFormat="1" x14ac:dyDescent="0.25">
      <c r="I372" s="56"/>
      <c r="O372" s="56"/>
    </row>
    <row r="373" spans="9:15" s="55" customFormat="1" x14ac:dyDescent="0.25">
      <c r="I373" s="56"/>
      <c r="O373" s="56"/>
    </row>
    <row r="374" spans="9:15" s="55" customFormat="1" x14ac:dyDescent="0.25">
      <c r="I374" s="56"/>
      <c r="O374" s="56"/>
    </row>
    <row r="375" spans="9:15" s="55" customFormat="1" x14ac:dyDescent="0.25">
      <c r="I375" s="56"/>
      <c r="O375" s="56"/>
    </row>
    <row r="376" spans="9:15" s="55" customFormat="1" x14ac:dyDescent="0.25">
      <c r="I376" s="56"/>
      <c r="O376" s="56"/>
    </row>
    <row r="377" spans="9:15" s="55" customFormat="1" x14ac:dyDescent="0.25">
      <c r="I377" s="56"/>
      <c r="O377" s="56"/>
    </row>
    <row r="378" spans="9:15" s="55" customFormat="1" x14ac:dyDescent="0.25">
      <c r="I378" s="56"/>
      <c r="O378" s="56"/>
    </row>
    <row r="379" spans="9:15" s="55" customFormat="1" x14ac:dyDescent="0.25">
      <c r="I379" s="56"/>
      <c r="O379" s="56"/>
    </row>
    <row r="380" spans="9:15" s="55" customFormat="1" x14ac:dyDescent="0.25">
      <c r="I380" s="56"/>
      <c r="O380" s="56"/>
    </row>
    <row r="381" spans="9:15" s="55" customFormat="1" x14ac:dyDescent="0.25">
      <c r="I381" s="56"/>
      <c r="O381" s="56"/>
    </row>
    <row r="382" spans="9:15" s="55" customFormat="1" x14ac:dyDescent="0.25">
      <c r="I382" s="56"/>
      <c r="O382" s="56"/>
    </row>
    <row r="383" spans="9:15" s="55" customFormat="1" x14ac:dyDescent="0.25">
      <c r="I383" s="56"/>
      <c r="O383" s="56"/>
    </row>
    <row r="384" spans="9:15" s="55" customFormat="1" x14ac:dyDescent="0.25">
      <c r="I384" s="56"/>
      <c r="O384" s="56"/>
    </row>
    <row r="385" spans="9:15" s="55" customFormat="1" x14ac:dyDescent="0.25">
      <c r="I385" s="56"/>
      <c r="O385" s="56"/>
    </row>
    <row r="386" spans="9:15" s="55" customFormat="1" x14ac:dyDescent="0.25">
      <c r="I386" s="56"/>
      <c r="O386" s="56"/>
    </row>
    <row r="387" spans="9:15" s="55" customFormat="1" x14ac:dyDescent="0.25">
      <c r="I387" s="56"/>
      <c r="O387" s="56"/>
    </row>
    <row r="388" spans="9:15" s="55" customFormat="1" x14ac:dyDescent="0.25">
      <c r="I388" s="56"/>
      <c r="O388" s="56"/>
    </row>
    <row r="389" spans="9:15" s="55" customFormat="1" x14ac:dyDescent="0.25">
      <c r="I389" s="56"/>
      <c r="O389" s="56"/>
    </row>
    <row r="390" spans="9:15" s="55" customFormat="1" x14ac:dyDescent="0.25">
      <c r="I390" s="56"/>
      <c r="O390" s="56"/>
    </row>
    <row r="391" spans="9:15" s="55" customFormat="1" x14ac:dyDescent="0.25">
      <c r="I391" s="56"/>
      <c r="O391" s="56"/>
    </row>
    <row r="392" spans="9:15" s="55" customFormat="1" x14ac:dyDescent="0.25">
      <c r="I392" s="56"/>
      <c r="O392" s="56"/>
    </row>
    <row r="393" spans="9:15" s="55" customFormat="1" x14ac:dyDescent="0.25">
      <c r="I393" s="56"/>
      <c r="O393" s="56"/>
    </row>
    <row r="394" spans="9:15" s="55" customFormat="1" x14ac:dyDescent="0.25">
      <c r="I394" s="56"/>
      <c r="O394" s="56"/>
    </row>
    <row r="395" spans="9:15" s="55" customFormat="1" x14ac:dyDescent="0.25">
      <c r="I395" s="56"/>
      <c r="O395" s="56"/>
    </row>
    <row r="396" spans="9:15" s="55" customFormat="1" x14ac:dyDescent="0.25">
      <c r="I396" s="56"/>
      <c r="O396" s="56"/>
    </row>
    <row r="397" spans="9:15" s="55" customFormat="1" x14ac:dyDescent="0.25">
      <c r="I397" s="56"/>
      <c r="O397" s="56"/>
    </row>
    <row r="398" spans="9:15" s="55" customFormat="1" x14ac:dyDescent="0.25">
      <c r="I398" s="56"/>
      <c r="O398" s="56"/>
    </row>
    <row r="399" spans="9:15" s="55" customFormat="1" x14ac:dyDescent="0.25">
      <c r="I399" s="56"/>
      <c r="O399" s="56"/>
    </row>
    <row r="400" spans="9:15" s="55" customFormat="1" x14ac:dyDescent="0.25">
      <c r="I400" s="56"/>
      <c r="O400" s="56"/>
    </row>
    <row r="401" spans="9:15" s="55" customFormat="1" x14ac:dyDescent="0.25">
      <c r="I401" s="56"/>
      <c r="O401" s="56"/>
    </row>
    <row r="402" spans="9:15" s="55" customFormat="1" x14ac:dyDescent="0.25">
      <c r="I402" s="56"/>
      <c r="O402" s="56"/>
    </row>
    <row r="403" spans="9:15" s="55" customFormat="1" x14ac:dyDescent="0.25">
      <c r="I403" s="56"/>
      <c r="O403" s="56"/>
    </row>
    <row r="404" spans="9:15" s="55" customFormat="1" x14ac:dyDescent="0.25">
      <c r="I404" s="56"/>
      <c r="O404" s="56"/>
    </row>
    <row r="405" spans="9:15" s="55" customFormat="1" x14ac:dyDescent="0.25">
      <c r="I405" s="56"/>
      <c r="O405" s="56"/>
    </row>
    <row r="406" spans="9:15" s="55" customFormat="1" x14ac:dyDescent="0.25">
      <c r="I406" s="56"/>
      <c r="O406" s="56"/>
    </row>
    <row r="407" spans="9:15" s="55" customFormat="1" x14ac:dyDescent="0.25">
      <c r="I407" s="56"/>
      <c r="O407" s="56"/>
    </row>
    <row r="408" spans="9:15" s="55" customFormat="1" x14ac:dyDescent="0.25">
      <c r="I408" s="56"/>
      <c r="O408" s="56"/>
    </row>
    <row r="409" spans="9:15" s="55" customFormat="1" x14ac:dyDescent="0.25">
      <c r="I409" s="56"/>
      <c r="O409" s="56"/>
    </row>
    <row r="410" spans="9:15" s="55" customFormat="1" x14ac:dyDescent="0.25">
      <c r="I410" s="56"/>
      <c r="O410" s="56"/>
    </row>
    <row r="411" spans="9:15" s="55" customFormat="1" x14ac:dyDescent="0.25">
      <c r="I411" s="56"/>
      <c r="O411" s="56"/>
    </row>
    <row r="412" spans="9:15" s="55" customFormat="1" x14ac:dyDescent="0.25">
      <c r="I412" s="56"/>
      <c r="O412" s="56"/>
    </row>
    <row r="413" spans="9:15" s="55" customFormat="1" x14ac:dyDescent="0.25">
      <c r="I413" s="56"/>
      <c r="O413" s="56"/>
    </row>
    <row r="414" spans="9:15" s="55" customFormat="1" x14ac:dyDescent="0.25">
      <c r="I414" s="56"/>
      <c r="O414" s="56"/>
    </row>
    <row r="415" spans="9:15" s="55" customFormat="1" x14ac:dyDescent="0.25">
      <c r="I415" s="56"/>
      <c r="O415" s="56"/>
    </row>
    <row r="416" spans="9:15" s="55" customFormat="1" x14ac:dyDescent="0.25">
      <c r="I416" s="56"/>
      <c r="O416" s="56"/>
    </row>
    <row r="417" spans="9:15" s="55" customFormat="1" x14ac:dyDescent="0.25">
      <c r="I417" s="56"/>
      <c r="O417" s="56"/>
    </row>
    <row r="418" spans="9:15" s="55" customFormat="1" x14ac:dyDescent="0.25">
      <c r="I418" s="56"/>
      <c r="O418" s="56"/>
    </row>
    <row r="419" spans="9:15" s="55" customFormat="1" x14ac:dyDescent="0.25">
      <c r="I419" s="56"/>
      <c r="O419" s="56"/>
    </row>
    <row r="420" spans="9:15" s="55" customFormat="1" x14ac:dyDescent="0.25">
      <c r="I420" s="56"/>
      <c r="O420" s="56"/>
    </row>
    <row r="421" spans="9:15" s="55" customFormat="1" x14ac:dyDescent="0.25">
      <c r="I421" s="56"/>
      <c r="O421" s="56"/>
    </row>
    <row r="422" spans="9:15" s="55" customFormat="1" x14ac:dyDescent="0.25">
      <c r="I422" s="56"/>
      <c r="O422" s="56"/>
    </row>
    <row r="423" spans="9:15" s="55" customFormat="1" x14ac:dyDescent="0.25">
      <c r="I423" s="56"/>
      <c r="O423" s="56"/>
    </row>
    <row r="424" spans="9:15" s="55" customFormat="1" x14ac:dyDescent="0.25">
      <c r="I424" s="56"/>
      <c r="O424" s="56"/>
    </row>
    <row r="425" spans="9:15" s="55" customFormat="1" x14ac:dyDescent="0.25">
      <c r="I425" s="56"/>
      <c r="O425" s="56"/>
    </row>
    <row r="426" spans="9:15" s="55" customFormat="1" x14ac:dyDescent="0.25">
      <c r="I426" s="56"/>
      <c r="O426" s="56"/>
    </row>
    <row r="427" spans="9:15" s="55" customFormat="1" x14ac:dyDescent="0.25">
      <c r="I427" s="56"/>
      <c r="O427" s="56"/>
    </row>
    <row r="428" spans="9:15" s="55" customFormat="1" x14ac:dyDescent="0.25">
      <c r="I428" s="56"/>
      <c r="O428" s="56"/>
    </row>
    <row r="429" spans="9:15" s="55" customFormat="1" x14ac:dyDescent="0.25">
      <c r="I429" s="56"/>
      <c r="O429" s="56"/>
    </row>
    <row r="430" spans="9:15" s="55" customFormat="1" x14ac:dyDescent="0.25">
      <c r="I430" s="56"/>
      <c r="O430" s="56"/>
    </row>
    <row r="431" spans="9:15" s="55" customFormat="1" x14ac:dyDescent="0.25">
      <c r="I431" s="56"/>
      <c r="O431" s="56"/>
    </row>
    <row r="432" spans="9:15" s="55" customFormat="1" x14ac:dyDescent="0.25">
      <c r="I432" s="56"/>
      <c r="O432" s="56"/>
    </row>
    <row r="433" spans="9:15" s="55" customFormat="1" x14ac:dyDescent="0.25">
      <c r="I433" s="56"/>
      <c r="O433" s="56"/>
    </row>
    <row r="434" spans="9:15" s="55" customFormat="1" x14ac:dyDescent="0.25">
      <c r="I434" s="56"/>
      <c r="O434" s="56"/>
    </row>
    <row r="435" spans="9:15" s="55" customFormat="1" x14ac:dyDescent="0.25">
      <c r="I435" s="56"/>
      <c r="O435" s="56"/>
    </row>
    <row r="436" spans="9:15" s="55" customFormat="1" x14ac:dyDescent="0.25">
      <c r="I436" s="56"/>
      <c r="O436" s="56"/>
    </row>
    <row r="437" spans="9:15" s="55" customFormat="1" x14ac:dyDescent="0.25">
      <c r="I437" s="56"/>
      <c r="O437" s="56"/>
    </row>
    <row r="438" spans="9:15" s="55" customFormat="1" x14ac:dyDescent="0.25">
      <c r="I438" s="56"/>
      <c r="O438" s="56"/>
    </row>
    <row r="439" spans="9:15" s="55" customFormat="1" x14ac:dyDescent="0.25">
      <c r="I439" s="56"/>
      <c r="O439" s="56"/>
    </row>
    <row r="440" spans="9:15" s="55" customFormat="1" x14ac:dyDescent="0.25">
      <c r="I440" s="56"/>
      <c r="O440" s="56"/>
    </row>
    <row r="441" spans="9:15" s="55" customFormat="1" x14ac:dyDescent="0.25">
      <c r="I441" s="56"/>
      <c r="O441" s="56"/>
    </row>
    <row r="442" spans="9:15" s="55" customFormat="1" x14ac:dyDescent="0.25">
      <c r="I442" s="56"/>
      <c r="O442" s="56"/>
    </row>
    <row r="443" spans="9:15" s="55" customFormat="1" x14ac:dyDescent="0.25">
      <c r="I443" s="56"/>
      <c r="O443" s="56"/>
    </row>
    <row r="444" spans="9:15" s="55" customFormat="1" x14ac:dyDescent="0.25">
      <c r="I444" s="56"/>
      <c r="O444" s="56"/>
    </row>
    <row r="445" spans="9:15" s="55" customFormat="1" x14ac:dyDescent="0.25">
      <c r="I445" s="56"/>
      <c r="O445" s="56"/>
    </row>
    <row r="446" spans="9:15" s="55" customFormat="1" x14ac:dyDescent="0.25">
      <c r="I446" s="56"/>
      <c r="O446" s="56"/>
    </row>
    <row r="447" spans="9:15" s="55" customFormat="1" x14ac:dyDescent="0.25">
      <c r="I447" s="56"/>
      <c r="O447" s="56"/>
    </row>
    <row r="448" spans="9:15" s="55" customFormat="1" x14ac:dyDescent="0.25">
      <c r="I448" s="56"/>
      <c r="O448" s="56"/>
    </row>
    <row r="449" spans="9:15" s="55" customFormat="1" x14ac:dyDescent="0.25">
      <c r="I449" s="56"/>
      <c r="O449" s="56"/>
    </row>
    <row r="450" spans="9:15" s="55" customFormat="1" x14ac:dyDescent="0.25">
      <c r="I450" s="56"/>
      <c r="O450" s="56"/>
    </row>
    <row r="451" spans="9:15" s="55" customFormat="1" x14ac:dyDescent="0.25">
      <c r="I451" s="56"/>
      <c r="O451" s="56"/>
    </row>
    <row r="452" spans="9:15" s="55" customFormat="1" x14ac:dyDescent="0.25">
      <c r="I452" s="56"/>
      <c r="O452" s="56"/>
    </row>
    <row r="453" spans="9:15" s="55" customFormat="1" x14ac:dyDescent="0.25">
      <c r="I453" s="56"/>
      <c r="O453" s="56"/>
    </row>
    <row r="454" spans="9:15" s="55" customFormat="1" x14ac:dyDescent="0.25">
      <c r="I454" s="56"/>
      <c r="O454" s="56"/>
    </row>
    <row r="455" spans="9:15" s="55" customFormat="1" x14ac:dyDescent="0.25">
      <c r="I455" s="56"/>
      <c r="O455" s="56"/>
    </row>
    <row r="456" spans="9:15" s="55" customFormat="1" x14ac:dyDescent="0.25">
      <c r="I456" s="56"/>
      <c r="O456" s="56"/>
    </row>
    <row r="457" spans="9:15" s="55" customFormat="1" x14ac:dyDescent="0.25">
      <c r="I457" s="56"/>
      <c r="O457" s="56"/>
    </row>
  </sheetData>
  <sheetProtection algorithmName="SHA-512" hashValue="/54laFI1mVcG+RsFICERjBmnMFhxtAcM6BpTxy/T7vbR8wDQPNfdOl6AtI9VSYsLw1OYnBYpD/MRKi/+zHmsPQ==" saltValue="6cpwBFupOqaYY8R+ENSAiQ==" spinCount="100000" sheet="1" formatCells="0" formatColumns="0" formatRows="0" insertColumns="0" insertRows="0" insertHyperlinks="0" deleteColumns="0" deleteRows="0" sort="0" autoFilter="0" pivotTables="0"/>
  <protectedRanges>
    <protectedRange sqref="F5:F22 F24:F28 F57:F58 F30:F54" name="Intervalo1"/>
  </protectedRanges>
  <mergeCells count="15">
    <mergeCell ref="A2:A3"/>
    <mergeCell ref="E2:E3"/>
    <mergeCell ref="D2:D3"/>
    <mergeCell ref="H2:H3"/>
    <mergeCell ref="I2:I3"/>
    <mergeCell ref="M2:M3"/>
    <mergeCell ref="E61:G61"/>
    <mergeCell ref="E62:G62"/>
    <mergeCell ref="E63:G63"/>
    <mergeCell ref="D58:E58"/>
    <mergeCell ref="O2:O3"/>
    <mergeCell ref="P2:P3"/>
    <mergeCell ref="Q2:Q3"/>
    <mergeCell ref="J2:J3"/>
    <mergeCell ref="K2:K3"/>
  </mergeCells>
  <dataValidations xWindow="391" yWindow="354" count="3">
    <dataValidation type="whole" allowBlank="1" showInputMessage="1" showErrorMessage="1" promptTitle="Você já cursou essa disciplina? " prompt="Se sim, insira o número &quot;1&quot;, se não, o número &quot;2&quot;. " sqref="F5:F22 F24:F28 F30:F54" xr:uid="{34088EAD-8EFC-4EB5-8DF5-E6F9102ED2B0}">
      <formula1>1</formula1>
      <formula2>2</formula2>
    </dataValidation>
    <dataValidation type="whole" allowBlank="1" showInputMessage="1" showErrorMessage="1" promptTitle="Fez atividades complementares?" prompt="Se sim, insira o número &quot;1&quot;, se não, o número &quot;2&quot;. " sqref="F57" xr:uid="{D1974006-C6A6-4F61-B614-E0A40BD95F88}">
      <formula1>1</formula1>
      <formula2>2</formula2>
    </dataValidation>
    <dataValidation type="whole" allowBlank="1" showInputMessage="1" showErrorMessage="1" sqref="F58" xr:uid="{C4D0D3C2-50CD-49BD-9C42-9A792EFF7FA2}">
      <formula1>0</formula1>
      <formula2>880</formula2>
    </dataValidation>
  </dataValidations>
  <pageMargins left="0.511811024" right="0.511811024" top="0.78740157499999996" bottom="0.78740157499999996" header="0.31496062000000002" footer="0.31496062000000002"/>
  <pageSetup paperSize="285" orientation="portrait" horizontalDpi="0" verticalDpi="0" r:id="rId1"/>
  <ignoredErrors>
    <ignoredError sqref="I49 P8:P9 P13 P16 P20 J6 J8 J13 J16 J18:J22 J24:J28 J30:J45 K58 P57 P24:P43 J47:J54 P45:P50 P52:P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walberto Santos</cp:lastModifiedBy>
  <cp:revision/>
  <dcterms:created xsi:type="dcterms:W3CDTF">2023-05-26T13:31:15Z</dcterms:created>
  <dcterms:modified xsi:type="dcterms:W3CDTF">2023-10-20T13:45:18Z</dcterms:modified>
  <cp:category/>
  <cp:contentStatus/>
</cp:coreProperties>
</file>